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20" windowHeight="9300" tabRatio="717" activeTab="19"/>
  </bookViews>
  <sheets>
    <sheet name="B1.1" sheetId="1" r:id="rId1"/>
    <sheet name="B1.2" sheetId="2" r:id="rId2"/>
    <sheet name="B 1.3" sheetId="27" r:id="rId3"/>
    <sheet name="b 1.4" sheetId="28" r:id="rId4"/>
    <sheet name="B2" sheetId="4" r:id="rId5"/>
    <sheet name="B3" sheetId="5" r:id="rId6"/>
    <sheet name="B1.3" sheetId="3" state="hidden" r:id="rId7"/>
    <sheet name="B1.4" sheetId="19" state="hidden" r:id="rId8"/>
    <sheet name="B1.5" sheetId="20" state="hidden" r:id="rId9"/>
    <sheet name="B4" sheetId="6" r:id="rId10"/>
    <sheet name="B2.1" sheetId="23" state="hidden" r:id="rId11"/>
    <sheet name="B5" sheetId="7" r:id="rId12"/>
    <sheet name="B6" sheetId="8" r:id="rId13"/>
    <sheet name="Đánh giá" sheetId="33" state="hidden" r:id="rId14"/>
    <sheet name="B7.1" sheetId="9" r:id="rId15"/>
    <sheet name="B7.2" sheetId="10" r:id="rId16"/>
    <sheet name="B7.3" sheetId="11" r:id="rId17"/>
    <sheet name="B7.4" sheetId="22" state="hidden" r:id="rId18"/>
    <sheet name="B7.5" sheetId="21" state="hidden" r:id="rId19"/>
    <sheet name="B7. 4" sheetId="29" r:id="rId20"/>
    <sheet name="B 7.5" sheetId="32" r:id="rId21"/>
    <sheet name="B8" sheetId="12" r:id="rId22"/>
    <sheet name="B9" sheetId="13" r:id="rId23"/>
    <sheet name="B10" sheetId="14" r:id="rId24"/>
    <sheet name="B11" sheetId="15" r:id="rId25"/>
    <sheet name="B12" sheetId="16" r:id="rId26"/>
    <sheet name="B13" sheetId="17" r:id="rId27"/>
    <sheet name="B14" sheetId="18" state="hidden" r:id="rId28"/>
    <sheet name="TH" sheetId="25" state="hidden" r:id="rId29"/>
    <sheet name="PL KH 2A" sheetId="26" state="hidden" r:id="rId30"/>
    <sheet name="Sheet1" sheetId="30" state="hidden" r:id="rId31"/>
    <sheet name="Sheet2" sheetId="31" state="hidden" r:id="rId32"/>
  </sheets>
  <definedNames>
    <definedName name="_xlnm._FilterDatabase" localSheetId="29" hidden="1">'PL KH 2A'!$A$8:$GH$96</definedName>
    <definedName name="_xlnm.Print_Area" localSheetId="24">'B11'!$A$1:$H$53</definedName>
    <definedName name="_xlnm.Print_Area" localSheetId="26">'B13'!$A$1:$BC$56</definedName>
    <definedName name="_xlnm.Print_Area" localSheetId="9">'B4'!$A$1:$G$54</definedName>
    <definedName name="_xlnm.Print_Area" localSheetId="12">'B6'!$A$1:$BC$56</definedName>
    <definedName name="_xlnm.Print_Area" localSheetId="19">'B7. 4'!$A$1:$F$377</definedName>
    <definedName name="_xlnm.Print_Area" localSheetId="15">B7.2!$A$1:$P$77</definedName>
    <definedName name="_xlnm.Print_Titles" localSheetId="3">'b 1.4'!$A:$G,'b 1.4'!$4:$4</definedName>
    <definedName name="_xlnm.Print_Titles" localSheetId="20">'B 7.5'!$A:$F,'B 7.5'!$4:$4</definedName>
    <definedName name="_xlnm.Print_Titles" localSheetId="0">B1.1!$A:$S,B1.1!$4:$5</definedName>
    <definedName name="_xlnm.Print_Titles" localSheetId="1">B1.2!$A:$H,B1.2!$2:$3</definedName>
    <definedName name="_xlnm.Print_Titles" localSheetId="24">'B11'!$3:$4</definedName>
    <definedName name="_xlnm.Print_Titles" localSheetId="25">'B12'!$3:$4</definedName>
    <definedName name="_xlnm.Print_Titles" localSheetId="27">'B14'!$3:$4</definedName>
    <definedName name="_xlnm.Print_Titles" localSheetId="4">'B2'!$3:$5</definedName>
    <definedName name="_xlnm.Print_Titles" localSheetId="5">'B3'!$3:$5</definedName>
    <definedName name="_xlnm.Print_Titles" localSheetId="9">'B4'!$3:$5</definedName>
    <definedName name="_xlnm.Print_Titles" localSheetId="11">'B5'!$3:$5</definedName>
    <definedName name="_xlnm.Print_Titles" localSheetId="12">'B6'!$3:$4</definedName>
    <definedName name="_xlnm.Print_Titles" localSheetId="19">'B7. 4'!$A:$BE,'B7. 4'!$4:$5</definedName>
    <definedName name="_xlnm.Print_Titles" localSheetId="14">B7.1!$A:$G,B7.1!$4:$4</definedName>
    <definedName name="_xlnm.Print_Titles" localSheetId="15">B7.2!$A:$G,B7.2!$4:$4</definedName>
    <definedName name="_xlnm.Print_Titles" localSheetId="16">B7.3!$A:$H,B7.3!$3:$4</definedName>
    <definedName name="_xlnm.Print_Titles" localSheetId="21">'B8'!$3:$4</definedName>
    <definedName name="_xlnm.Print_Titles" localSheetId="22">'B9'!$3:$4</definedName>
  </definedNames>
  <calcPr calcId="144525"/>
</workbook>
</file>

<file path=xl/calcChain.xml><?xml version="1.0" encoding="utf-8"?>
<calcChain xmlns="http://schemas.openxmlformats.org/spreadsheetml/2006/main">
  <c r="E237" i="9" l="1"/>
  <c r="E197" i="9" l="1"/>
  <c r="E189" i="9" l="1"/>
  <c r="E190" i="9"/>
  <c r="E192" i="9"/>
  <c r="E52" i="10"/>
  <c r="E51" i="10"/>
  <c r="E51" i="9"/>
  <c r="E191" i="9"/>
  <c r="AB8" i="15" l="1"/>
  <c r="AB9" i="15"/>
  <c r="AB10" i="15"/>
  <c r="E123" i="10" l="1"/>
  <c r="E154" i="9"/>
  <c r="D194" i="9"/>
  <c r="D193" i="9"/>
  <c r="E184" i="9" l="1"/>
  <c r="D184" i="9"/>
  <c r="D159" i="9"/>
  <c r="E137" i="9"/>
  <c r="D137" i="9"/>
  <c r="E130" i="9"/>
  <c r="D130" i="9"/>
  <c r="E124" i="9"/>
  <c r="D124" i="9"/>
  <c r="D83" i="9"/>
  <c r="D17" i="9"/>
  <c r="E8" i="9"/>
  <c r="D8" i="9"/>
  <c r="D82" i="32"/>
  <c r="D196" i="9" s="1"/>
  <c r="E196" i="9" s="1"/>
  <c r="C42" i="32" l="1"/>
  <c r="C5" i="32"/>
  <c r="E183" i="9" l="1"/>
  <c r="E247" i="9"/>
  <c r="E249" i="9"/>
  <c r="E248" i="9"/>
  <c r="E246" i="9"/>
  <c r="E245" i="9"/>
  <c r="D237" i="9"/>
  <c r="E179" i="9" l="1"/>
  <c r="E159" i="9" s="1"/>
  <c r="E211" i="9" l="1"/>
  <c r="E123" i="9"/>
  <c r="E83" i="9" s="1"/>
  <c r="E76" i="10"/>
  <c r="E18" i="10"/>
  <c r="E195" i="9"/>
  <c r="D195" i="9"/>
  <c r="E129" i="9" l="1"/>
  <c r="E32" i="28"/>
  <c r="D32" i="28"/>
  <c r="E10" i="28"/>
  <c r="D10" i="28"/>
  <c r="F32" i="11"/>
  <c r="D30" i="11" l="1"/>
  <c r="G30" i="11"/>
  <c r="E30" i="11"/>
  <c r="D26" i="11"/>
  <c r="F26" i="11"/>
  <c r="G26" i="11"/>
  <c r="E26" i="11"/>
  <c r="D23" i="11"/>
  <c r="E23" i="11"/>
  <c r="G23" i="11"/>
  <c r="F23" i="11"/>
  <c r="G6" i="11"/>
  <c r="D16" i="11"/>
  <c r="E16" i="11"/>
  <c r="F16" i="11"/>
  <c r="D9" i="11"/>
  <c r="E9" i="11"/>
  <c r="F9" i="11"/>
  <c r="F7" i="11"/>
  <c r="F33" i="11"/>
  <c r="F30" i="11" s="1"/>
  <c r="E131" i="10"/>
  <c r="D131" i="10"/>
  <c r="E124" i="10"/>
  <c r="D124" i="10"/>
  <c r="E111" i="10"/>
  <c r="D111" i="10"/>
  <c r="E17" i="9"/>
  <c r="E7" i="9" s="1"/>
  <c r="D7" i="9"/>
  <c r="E8" i="10"/>
  <c r="D8" i="10"/>
  <c r="D18" i="10"/>
  <c r="D76" i="10"/>
  <c r="D104" i="10"/>
  <c r="E104" i="10"/>
  <c r="E22" i="11" l="1"/>
  <c r="D6" i="11"/>
  <c r="E6" i="9"/>
  <c r="D22" i="11"/>
  <c r="F22" i="11"/>
  <c r="E6" i="11"/>
  <c r="E5" i="11" s="1"/>
  <c r="F6" i="11"/>
  <c r="F5" i="11" s="1"/>
  <c r="G22" i="11"/>
  <c r="G5" i="11" s="1"/>
  <c r="D103" i="10"/>
  <c r="E103" i="10"/>
  <c r="E7" i="10"/>
  <c r="D7" i="10"/>
  <c r="D5" i="11" l="1"/>
  <c r="E6" i="10"/>
  <c r="H4" i="10" s="1"/>
  <c r="D6" i="10"/>
  <c r="F101" i="1" l="1"/>
  <c r="F107" i="1"/>
  <c r="G106" i="1"/>
  <c r="H106" i="1" s="1"/>
  <c r="F100" i="1"/>
  <c r="D7" i="1"/>
  <c r="D12" i="1"/>
  <c r="E7" i="1"/>
  <c r="E12" i="1"/>
  <c r="D50" i="1"/>
  <c r="E77" i="1"/>
  <c r="D77" i="1"/>
  <c r="E80" i="1"/>
  <c r="G107" i="1" s="1"/>
  <c r="H107" i="1" s="1"/>
  <c r="D80" i="1"/>
  <c r="G101" i="1" l="1"/>
  <c r="G102" i="1"/>
  <c r="H102" i="1" s="1"/>
  <c r="H101" i="1"/>
  <c r="G103" i="1" l="1"/>
  <c r="H103" i="1" s="1"/>
  <c r="H3" i="30"/>
  <c r="D27" i="30"/>
  <c r="D24" i="30"/>
  <c r="D22" i="30"/>
  <c r="H19" i="30"/>
  <c r="H18" i="30"/>
  <c r="F15" i="30"/>
  <c r="F14" i="30"/>
  <c r="F13" i="30"/>
  <c r="F12" i="30"/>
  <c r="F11" i="30"/>
  <c r="F10" i="30"/>
  <c r="F9" i="30"/>
  <c r="F7" i="30"/>
  <c r="F6" i="30"/>
  <c r="F5" i="30"/>
  <c r="F4" i="30"/>
  <c r="F3" i="30"/>
  <c r="E7" i="28" l="1"/>
  <c r="E6" i="28" s="1"/>
  <c r="D7" i="28"/>
  <c r="D6" i="28" s="1"/>
  <c r="D5" i="27" l="1"/>
  <c r="E86" i="1" l="1"/>
  <c r="D86" i="1"/>
  <c r="D6" i="1" s="1"/>
  <c r="E76" i="1"/>
  <c r="E50" i="1" s="1"/>
  <c r="V22" i="25"/>
  <c r="T22" i="25"/>
  <c r="U13" i="25"/>
  <c r="AE58" i="25"/>
  <c r="AD58" i="25"/>
  <c r="AC58" i="25"/>
  <c r="AB58" i="25"/>
  <c r="AA58" i="25"/>
  <c r="Z58" i="25"/>
  <c r="Y58" i="25"/>
  <c r="X58" i="25"/>
  <c r="W58" i="25"/>
  <c r="V58" i="25"/>
  <c r="U58" i="25"/>
  <c r="T58" i="25"/>
  <c r="S58" i="25"/>
  <c r="R58" i="25"/>
  <c r="Q58" i="25"/>
  <c r="P58" i="25"/>
  <c r="O58" i="25"/>
  <c r="N58" i="25"/>
  <c r="M58" i="25"/>
  <c r="L58" i="25"/>
  <c r="K58" i="25"/>
  <c r="J58" i="25"/>
  <c r="I58" i="25"/>
  <c r="H58" i="25"/>
  <c r="G58" i="25"/>
  <c r="F58" i="25"/>
  <c r="E58" i="25"/>
  <c r="AE57" i="25"/>
  <c r="AD57" i="25"/>
  <c r="AC57" i="25"/>
  <c r="AB57" i="25"/>
  <c r="AA57" i="25"/>
  <c r="Z57" i="25"/>
  <c r="Y57" i="25"/>
  <c r="X57" i="25"/>
  <c r="W57" i="25"/>
  <c r="V57" i="25"/>
  <c r="U57" i="25"/>
  <c r="T57" i="25"/>
  <c r="S57" i="25"/>
  <c r="R57" i="25"/>
  <c r="Q57" i="25"/>
  <c r="P57" i="25"/>
  <c r="O57" i="25"/>
  <c r="N57" i="25"/>
  <c r="M57" i="25"/>
  <c r="L57" i="25"/>
  <c r="K57" i="25"/>
  <c r="J57" i="25"/>
  <c r="I57" i="25"/>
  <c r="H57" i="25"/>
  <c r="G57" i="25"/>
  <c r="F57" i="25"/>
  <c r="E57" i="25"/>
  <c r="AE56" i="25"/>
  <c r="AD56" i="25"/>
  <c r="AC56" i="25"/>
  <c r="AB56" i="25"/>
  <c r="AA56" i="25"/>
  <c r="Z56" i="25"/>
  <c r="Y56" i="25"/>
  <c r="X56" i="25"/>
  <c r="W56" i="25"/>
  <c r="V56" i="25"/>
  <c r="U56" i="25"/>
  <c r="T56" i="25"/>
  <c r="S56" i="25"/>
  <c r="R56" i="25"/>
  <c r="Q56" i="25"/>
  <c r="P56" i="25"/>
  <c r="O56" i="25"/>
  <c r="N56" i="25"/>
  <c r="M56" i="25"/>
  <c r="L56" i="25"/>
  <c r="K56" i="25"/>
  <c r="J56" i="25"/>
  <c r="I56" i="25"/>
  <c r="H56" i="25"/>
  <c r="G56" i="25"/>
  <c r="F56" i="25"/>
  <c r="E56" i="25"/>
  <c r="AE55" i="25"/>
  <c r="AD55" i="25"/>
  <c r="AC55" i="25"/>
  <c r="AB55" i="25"/>
  <c r="AA55" i="25"/>
  <c r="Z55" i="25"/>
  <c r="Y55" i="25"/>
  <c r="X55" i="25"/>
  <c r="W55" i="25"/>
  <c r="V55" i="25"/>
  <c r="U55" i="25"/>
  <c r="T55" i="25"/>
  <c r="S55" i="25"/>
  <c r="R55" i="25"/>
  <c r="Q55" i="25"/>
  <c r="P55" i="25"/>
  <c r="O55" i="25"/>
  <c r="N55" i="25"/>
  <c r="M55" i="25"/>
  <c r="L55" i="25"/>
  <c r="K55" i="25"/>
  <c r="J55" i="25"/>
  <c r="I55" i="25"/>
  <c r="H55" i="25"/>
  <c r="G55" i="25"/>
  <c r="F55" i="25"/>
  <c r="E55" i="25"/>
  <c r="AE54" i="25"/>
  <c r="AD54" i="25"/>
  <c r="AC54" i="25"/>
  <c r="AB54" i="25"/>
  <c r="AA54" i="25"/>
  <c r="Z54" i="25"/>
  <c r="Y54" i="25"/>
  <c r="X54" i="25"/>
  <c r="W54" i="25"/>
  <c r="V54" i="25"/>
  <c r="U54" i="25"/>
  <c r="T54" i="25"/>
  <c r="S54" i="25"/>
  <c r="R54" i="25"/>
  <c r="Q54" i="25"/>
  <c r="P54" i="25"/>
  <c r="O54" i="25"/>
  <c r="N54" i="25"/>
  <c r="M54" i="25"/>
  <c r="L54" i="25"/>
  <c r="K54" i="25"/>
  <c r="J54" i="25"/>
  <c r="I54" i="25"/>
  <c r="H54" i="25"/>
  <c r="G54" i="25"/>
  <c r="F54" i="25"/>
  <c r="E54" i="25"/>
  <c r="AE53" i="25"/>
  <c r="AD53" i="25"/>
  <c r="AC53" i="25"/>
  <c r="AB53" i="25"/>
  <c r="AA53" i="25"/>
  <c r="Z53" i="25"/>
  <c r="Y53" i="25"/>
  <c r="X53" i="25"/>
  <c r="W53" i="25"/>
  <c r="V53" i="25"/>
  <c r="U53" i="25"/>
  <c r="T53" i="25"/>
  <c r="S53" i="25"/>
  <c r="R53" i="25"/>
  <c r="Q53" i="25"/>
  <c r="P53" i="25"/>
  <c r="O53" i="25"/>
  <c r="N53" i="25"/>
  <c r="M53" i="25"/>
  <c r="L53" i="25"/>
  <c r="K53" i="25"/>
  <c r="J53" i="25"/>
  <c r="I53" i="25"/>
  <c r="H53" i="25"/>
  <c r="G53" i="25"/>
  <c r="F53" i="25"/>
  <c r="E53" i="25"/>
  <c r="AE52" i="25"/>
  <c r="AD52" i="25"/>
  <c r="AC52" i="25"/>
  <c r="AB52" i="25"/>
  <c r="AA52" i="25"/>
  <c r="Z52" i="25"/>
  <c r="Y52" i="25"/>
  <c r="X52" i="25"/>
  <c r="W52" i="25"/>
  <c r="V52" i="25"/>
  <c r="U52" i="25"/>
  <c r="T52" i="25"/>
  <c r="S52" i="25"/>
  <c r="R52" i="25"/>
  <c r="Q52" i="25"/>
  <c r="P52" i="25"/>
  <c r="O52" i="25"/>
  <c r="N52" i="25"/>
  <c r="M52" i="25"/>
  <c r="L52" i="25"/>
  <c r="K52" i="25"/>
  <c r="J52" i="25"/>
  <c r="I52" i="25"/>
  <c r="H52" i="25"/>
  <c r="G52" i="25"/>
  <c r="F52" i="25"/>
  <c r="E52"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F51" i="25"/>
  <c r="E51" i="25"/>
  <c r="AE50" i="25"/>
  <c r="AD50" i="25"/>
  <c r="AC50" i="25"/>
  <c r="AB50" i="25"/>
  <c r="AA50" i="25"/>
  <c r="Z50" i="25"/>
  <c r="Y50" i="25"/>
  <c r="X50" i="25"/>
  <c r="W50" i="25"/>
  <c r="V50" i="25"/>
  <c r="U50" i="25"/>
  <c r="T50" i="25"/>
  <c r="S50" i="25"/>
  <c r="R50" i="25"/>
  <c r="Q50" i="25"/>
  <c r="P50" i="25"/>
  <c r="O50" i="25"/>
  <c r="N50" i="25"/>
  <c r="M50" i="25"/>
  <c r="L50" i="25"/>
  <c r="K50" i="25"/>
  <c r="J50" i="25"/>
  <c r="I50" i="25"/>
  <c r="H50" i="25"/>
  <c r="G50" i="25"/>
  <c r="F50" i="25"/>
  <c r="E50" i="25"/>
  <c r="AE49" i="25"/>
  <c r="AD49" i="25"/>
  <c r="AC49" i="25"/>
  <c r="AB49" i="25"/>
  <c r="AA49" i="25"/>
  <c r="Z49" i="25"/>
  <c r="Y49" i="25"/>
  <c r="X49" i="25"/>
  <c r="W49" i="25"/>
  <c r="V49" i="25"/>
  <c r="U49" i="25"/>
  <c r="T49" i="25"/>
  <c r="S49" i="25"/>
  <c r="R49" i="25"/>
  <c r="Q49" i="25"/>
  <c r="P49" i="25"/>
  <c r="O49" i="25"/>
  <c r="N49" i="25"/>
  <c r="M49" i="25"/>
  <c r="L49" i="25"/>
  <c r="K49" i="25"/>
  <c r="J49" i="25"/>
  <c r="I49" i="25"/>
  <c r="H49" i="25"/>
  <c r="G49" i="25"/>
  <c r="F49" i="25"/>
  <c r="E49" i="25"/>
  <c r="AE48" i="25"/>
  <c r="AD48" i="25"/>
  <c r="AC48" i="25"/>
  <c r="AB48" i="25"/>
  <c r="AA48" i="25"/>
  <c r="Z48" i="25"/>
  <c r="Y48" i="25"/>
  <c r="X48" i="25"/>
  <c r="W48" i="25"/>
  <c r="V48" i="25"/>
  <c r="U48" i="25"/>
  <c r="T48" i="25"/>
  <c r="S48" i="25"/>
  <c r="R48" i="25"/>
  <c r="Q48" i="25"/>
  <c r="P48" i="25"/>
  <c r="O48" i="25"/>
  <c r="N48" i="25"/>
  <c r="M48" i="25"/>
  <c r="L48" i="25"/>
  <c r="K48" i="25"/>
  <c r="J48" i="25"/>
  <c r="I48" i="25"/>
  <c r="H48" i="25"/>
  <c r="G48" i="25"/>
  <c r="F48" i="25"/>
  <c r="E48" i="25"/>
  <c r="AE47" i="25"/>
  <c r="AD47" i="25"/>
  <c r="AC47" i="25"/>
  <c r="AB47" i="25"/>
  <c r="AA47" i="25"/>
  <c r="Z47" i="25"/>
  <c r="Y47" i="25"/>
  <c r="X47" i="25"/>
  <c r="W47" i="25"/>
  <c r="V47" i="25"/>
  <c r="U47" i="25"/>
  <c r="T47" i="25"/>
  <c r="S47" i="25"/>
  <c r="R47" i="25"/>
  <c r="Q47" i="25"/>
  <c r="P47" i="25"/>
  <c r="O47" i="25"/>
  <c r="N47" i="25"/>
  <c r="M47" i="25"/>
  <c r="L47" i="25"/>
  <c r="K47" i="25"/>
  <c r="J47" i="25"/>
  <c r="I47" i="25"/>
  <c r="H47" i="25"/>
  <c r="G47" i="25"/>
  <c r="F47" i="25"/>
  <c r="E47" i="25"/>
  <c r="AE46" i="25"/>
  <c r="AD46" i="25"/>
  <c r="AC46" i="25"/>
  <c r="AB46" i="25"/>
  <c r="AA46" i="25"/>
  <c r="Z46" i="25"/>
  <c r="Y46" i="25"/>
  <c r="X46" i="25"/>
  <c r="W46" i="25"/>
  <c r="V46" i="25"/>
  <c r="U46" i="25"/>
  <c r="T46" i="25"/>
  <c r="S46" i="25"/>
  <c r="R46" i="25"/>
  <c r="Q46" i="25"/>
  <c r="P46" i="25"/>
  <c r="O46" i="25"/>
  <c r="N46" i="25"/>
  <c r="M46" i="25"/>
  <c r="L46" i="25"/>
  <c r="K46" i="25"/>
  <c r="J46" i="25"/>
  <c r="I46" i="25"/>
  <c r="H46" i="25"/>
  <c r="G46" i="25"/>
  <c r="F46" i="25"/>
  <c r="E46" i="25"/>
  <c r="AE45" i="25"/>
  <c r="AD45" i="25"/>
  <c r="AC45" i="25"/>
  <c r="AB45" i="25"/>
  <c r="AA45" i="25"/>
  <c r="Z45" i="25"/>
  <c r="Y45" i="25"/>
  <c r="X45" i="25"/>
  <c r="W45" i="25"/>
  <c r="V45" i="25"/>
  <c r="U45" i="25"/>
  <c r="T45" i="25"/>
  <c r="S45" i="25"/>
  <c r="R45" i="25"/>
  <c r="Q45" i="25"/>
  <c r="P45" i="25"/>
  <c r="O45" i="25"/>
  <c r="N45" i="25"/>
  <c r="M45" i="25"/>
  <c r="L45" i="25"/>
  <c r="K45" i="25"/>
  <c r="J45" i="25"/>
  <c r="I45" i="25"/>
  <c r="H45" i="25"/>
  <c r="G45" i="25"/>
  <c r="F45" i="25"/>
  <c r="E45" i="25"/>
  <c r="AE44" i="25"/>
  <c r="AD44" i="25"/>
  <c r="AC44" i="25"/>
  <c r="AB44" i="25"/>
  <c r="AA44" i="25"/>
  <c r="Z44" i="25"/>
  <c r="Y44" i="25"/>
  <c r="X44" i="25"/>
  <c r="W44" i="25"/>
  <c r="V44" i="25"/>
  <c r="U44" i="25"/>
  <c r="T44" i="25"/>
  <c r="S44" i="25"/>
  <c r="R44" i="25"/>
  <c r="Q44" i="25"/>
  <c r="P44" i="25"/>
  <c r="O44" i="25"/>
  <c r="N44" i="25"/>
  <c r="M44" i="25"/>
  <c r="L44" i="25"/>
  <c r="K44" i="25"/>
  <c r="J44" i="25"/>
  <c r="I44" i="25"/>
  <c r="H44" i="25"/>
  <c r="G44" i="25"/>
  <c r="F44" i="25"/>
  <c r="E44" i="25"/>
  <c r="AE43" i="25"/>
  <c r="AD43" i="25"/>
  <c r="AC43" i="25"/>
  <c r="AB43" i="25"/>
  <c r="AA43" i="25"/>
  <c r="Z43" i="25"/>
  <c r="Y43" i="25"/>
  <c r="X43" i="25"/>
  <c r="W43" i="25"/>
  <c r="V43" i="25"/>
  <c r="U43" i="25"/>
  <c r="T43" i="25"/>
  <c r="S43" i="25"/>
  <c r="R43" i="25"/>
  <c r="Q43" i="25"/>
  <c r="P43" i="25"/>
  <c r="O43" i="25"/>
  <c r="N43" i="25"/>
  <c r="M43" i="25"/>
  <c r="L43" i="25"/>
  <c r="K43" i="25"/>
  <c r="J43" i="25"/>
  <c r="I43" i="25"/>
  <c r="H43" i="25"/>
  <c r="G43" i="25"/>
  <c r="F43" i="25"/>
  <c r="E43"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AE41" i="25"/>
  <c r="AD41" i="25"/>
  <c r="AC41" i="25"/>
  <c r="AB41" i="25"/>
  <c r="AA41" i="25"/>
  <c r="Z41" i="25"/>
  <c r="Y41" i="25"/>
  <c r="X41" i="25"/>
  <c r="W41" i="25"/>
  <c r="V41" i="25"/>
  <c r="U41" i="25"/>
  <c r="T41" i="25"/>
  <c r="S41" i="25"/>
  <c r="R41" i="25"/>
  <c r="Q41" i="25"/>
  <c r="P41" i="25"/>
  <c r="O41" i="25"/>
  <c r="N41" i="25"/>
  <c r="M41" i="25"/>
  <c r="L41" i="25"/>
  <c r="K41" i="25"/>
  <c r="J41" i="25"/>
  <c r="I41" i="25"/>
  <c r="H41" i="25"/>
  <c r="G41" i="25"/>
  <c r="F41" i="25"/>
  <c r="E41" i="25"/>
  <c r="AE40" i="25"/>
  <c r="AD40" i="25"/>
  <c r="AC40" i="25"/>
  <c r="AB40" i="25"/>
  <c r="AA40" i="25"/>
  <c r="Z40" i="25"/>
  <c r="Y40" i="25"/>
  <c r="X40" i="25"/>
  <c r="W40" i="25"/>
  <c r="V40" i="25"/>
  <c r="U40" i="25"/>
  <c r="T40" i="25"/>
  <c r="S40" i="25"/>
  <c r="R40" i="25"/>
  <c r="Q40" i="25"/>
  <c r="P40" i="25"/>
  <c r="O40" i="25"/>
  <c r="N40" i="25"/>
  <c r="M40" i="25"/>
  <c r="L40" i="25"/>
  <c r="K40" i="25"/>
  <c r="J40" i="25"/>
  <c r="I40" i="25"/>
  <c r="H40" i="25"/>
  <c r="G40" i="25"/>
  <c r="F40" i="25"/>
  <c r="E40" i="25"/>
  <c r="AE39" i="25"/>
  <c r="AD39" i="25"/>
  <c r="AC39" i="25"/>
  <c r="AB39" i="25"/>
  <c r="AA39" i="25"/>
  <c r="Z39" i="25"/>
  <c r="Y39" i="25"/>
  <c r="X39" i="25"/>
  <c r="W39" i="25"/>
  <c r="V39" i="25"/>
  <c r="U39" i="25"/>
  <c r="T39" i="25"/>
  <c r="S39" i="25"/>
  <c r="R39" i="25"/>
  <c r="Q39" i="25"/>
  <c r="P39" i="25"/>
  <c r="O39" i="25"/>
  <c r="N39" i="25"/>
  <c r="M39" i="25"/>
  <c r="L39" i="25"/>
  <c r="K39" i="25"/>
  <c r="J39" i="25"/>
  <c r="I39" i="25"/>
  <c r="H39" i="25"/>
  <c r="G39" i="25"/>
  <c r="F39" i="25"/>
  <c r="E39" i="25"/>
  <c r="AE38" i="25"/>
  <c r="AD38" i="25"/>
  <c r="AC38" i="25"/>
  <c r="AB38" i="25"/>
  <c r="AA38" i="25"/>
  <c r="Z38" i="25"/>
  <c r="Y38" i="25"/>
  <c r="X38" i="25"/>
  <c r="W38" i="25"/>
  <c r="V38" i="25"/>
  <c r="U38" i="25"/>
  <c r="T38" i="25"/>
  <c r="S38" i="25"/>
  <c r="R38" i="25"/>
  <c r="Q38" i="25"/>
  <c r="P38" i="25"/>
  <c r="O38" i="25"/>
  <c r="N38" i="25"/>
  <c r="M38" i="25"/>
  <c r="L38" i="25"/>
  <c r="K38" i="25"/>
  <c r="J38" i="25"/>
  <c r="I38" i="25"/>
  <c r="H38" i="25"/>
  <c r="G38" i="25"/>
  <c r="F38" i="25"/>
  <c r="E38" i="25"/>
  <c r="AE37" i="25"/>
  <c r="AD37" i="25"/>
  <c r="AC37" i="25"/>
  <c r="AB37" i="25"/>
  <c r="AA37" i="25"/>
  <c r="Z37" i="25"/>
  <c r="Y37" i="25"/>
  <c r="X37" i="25"/>
  <c r="W37" i="25"/>
  <c r="V37" i="25"/>
  <c r="U37" i="25"/>
  <c r="T37" i="25"/>
  <c r="S37" i="25"/>
  <c r="R37" i="25"/>
  <c r="Q37" i="25"/>
  <c r="P37" i="25"/>
  <c r="O37" i="25"/>
  <c r="N37" i="25"/>
  <c r="M37" i="25"/>
  <c r="L37" i="25"/>
  <c r="K37" i="25"/>
  <c r="J37" i="25"/>
  <c r="I37" i="25"/>
  <c r="H37" i="25"/>
  <c r="G37" i="25"/>
  <c r="F37" i="25"/>
  <c r="E37" i="25"/>
  <c r="AE36" i="25"/>
  <c r="AD36" i="25"/>
  <c r="AC36" i="25"/>
  <c r="AB36" i="25"/>
  <c r="AA36" i="25"/>
  <c r="Z36" i="25"/>
  <c r="Y36" i="25"/>
  <c r="X36" i="25"/>
  <c r="W36" i="25"/>
  <c r="V36" i="25"/>
  <c r="U36" i="25"/>
  <c r="T36" i="25"/>
  <c r="S36" i="25"/>
  <c r="R36" i="25"/>
  <c r="Q36" i="25"/>
  <c r="P36" i="25"/>
  <c r="O36" i="25"/>
  <c r="N36" i="25"/>
  <c r="M36" i="25"/>
  <c r="L36" i="25"/>
  <c r="K36" i="25"/>
  <c r="J36" i="25"/>
  <c r="I36" i="25"/>
  <c r="H36" i="25"/>
  <c r="G36" i="25"/>
  <c r="F36" i="25"/>
  <c r="E36" i="25"/>
  <c r="AE35" i="25"/>
  <c r="AD35" i="25"/>
  <c r="AC35" i="25"/>
  <c r="AB35" i="25"/>
  <c r="AA35" i="25"/>
  <c r="Z35" i="25"/>
  <c r="Y35" i="25"/>
  <c r="X35" i="25"/>
  <c r="W35" i="25"/>
  <c r="V35" i="25"/>
  <c r="U35" i="25"/>
  <c r="T35" i="25"/>
  <c r="S35" i="25"/>
  <c r="R35" i="25"/>
  <c r="Q35" i="25"/>
  <c r="P35" i="25"/>
  <c r="O35" i="25"/>
  <c r="N35" i="25"/>
  <c r="M35" i="25"/>
  <c r="L35" i="25"/>
  <c r="K35" i="25"/>
  <c r="J35" i="25"/>
  <c r="I35" i="25"/>
  <c r="H35" i="25"/>
  <c r="G35" i="25"/>
  <c r="F35" i="25"/>
  <c r="E35" i="25"/>
  <c r="AE34" i="25"/>
  <c r="AD34" i="25"/>
  <c r="AC34" i="25"/>
  <c r="AB34" i="25"/>
  <c r="AA34" i="25"/>
  <c r="Z34" i="25"/>
  <c r="Y34" i="25"/>
  <c r="X34" i="25"/>
  <c r="W34" i="25"/>
  <c r="V34" i="25"/>
  <c r="U34" i="25"/>
  <c r="T34" i="25"/>
  <c r="S34" i="25"/>
  <c r="R34" i="25"/>
  <c r="Q34" i="25"/>
  <c r="P34" i="25"/>
  <c r="O34" i="25"/>
  <c r="N34" i="25"/>
  <c r="M34" i="25"/>
  <c r="L34" i="25"/>
  <c r="K34" i="25"/>
  <c r="J34" i="25"/>
  <c r="I34" i="25"/>
  <c r="H34" i="25"/>
  <c r="G34" i="25"/>
  <c r="F34" i="25"/>
  <c r="E34" i="25"/>
  <c r="AE33" i="25"/>
  <c r="AD33" i="25"/>
  <c r="AC33" i="25"/>
  <c r="AB33" i="25"/>
  <c r="AA33" i="25"/>
  <c r="Z33" i="25"/>
  <c r="Y33" i="25"/>
  <c r="X33" i="25"/>
  <c r="W33" i="25"/>
  <c r="V33" i="25"/>
  <c r="U33" i="25"/>
  <c r="T33" i="25"/>
  <c r="S33" i="25"/>
  <c r="R33" i="25"/>
  <c r="Q33" i="25"/>
  <c r="P33" i="25"/>
  <c r="O33" i="25"/>
  <c r="N33" i="25"/>
  <c r="M33" i="25"/>
  <c r="L33" i="25"/>
  <c r="K33" i="25"/>
  <c r="J33" i="25"/>
  <c r="I33" i="25"/>
  <c r="H33" i="25"/>
  <c r="G33" i="25"/>
  <c r="F33" i="25"/>
  <c r="E33"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AE31" i="25"/>
  <c r="AE30" i="25" s="1"/>
  <c r="AD31" i="25"/>
  <c r="AC31" i="25"/>
  <c r="AB31" i="25"/>
  <c r="AA31" i="25"/>
  <c r="Z31" i="25"/>
  <c r="Y31" i="25"/>
  <c r="X31" i="25"/>
  <c r="W31" i="25"/>
  <c r="V31" i="25"/>
  <c r="U31" i="25"/>
  <c r="T31" i="25"/>
  <c r="S31" i="25"/>
  <c r="R31" i="25"/>
  <c r="Q31" i="25"/>
  <c r="P31" i="25"/>
  <c r="O31" i="25"/>
  <c r="N31" i="25"/>
  <c r="M31" i="25"/>
  <c r="L31" i="25"/>
  <c r="K31" i="25"/>
  <c r="J31" i="25"/>
  <c r="I31" i="25"/>
  <c r="H31" i="25"/>
  <c r="G31" i="25"/>
  <c r="F31" i="25"/>
  <c r="E31" i="25"/>
  <c r="AE29" i="25"/>
  <c r="AD29" i="25"/>
  <c r="AC29" i="25"/>
  <c r="AB29" i="25"/>
  <c r="AA29" i="25"/>
  <c r="Z29" i="25"/>
  <c r="Y29" i="25"/>
  <c r="X29" i="25"/>
  <c r="W29" i="25"/>
  <c r="V29" i="25"/>
  <c r="U29" i="25"/>
  <c r="T29" i="25"/>
  <c r="S29" i="25"/>
  <c r="R29" i="25"/>
  <c r="Q29" i="25"/>
  <c r="P29" i="25"/>
  <c r="O29" i="25"/>
  <c r="N29" i="25"/>
  <c r="M29" i="25"/>
  <c r="L29" i="25"/>
  <c r="K29" i="25"/>
  <c r="J29" i="25"/>
  <c r="I29" i="25"/>
  <c r="H29" i="25"/>
  <c r="G29" i="25"/>
  <c r="F29" i="25"/>
  <c r="E29" i="25"/>
  <c r="AE28" i="25"/>
  <c r="AD28" i="25"/>
  <c r="AC28" i="25"/>
  <c r="AB28" i="25"/>
  <c r="AA28" i="25"/>
  <c r="Z28" i="25"/>
  <c r="Y28" i="25"/>
  <c r="X28" i="25"/>
  <c r="W28" i="25"/>
  <c r="V28" i="25"/>
  <c r="U28" i="25"/>
  <c r="T28" i="25"/>
  <c r="S28" i="25"/>
  <c r="R28" i="25"/>
  <c r="Q28" i="25"/>
  <c r="P28" i="25"/>
  <c r="O28" i="25"/>
  <c r="N28" i="25"/>
  <c r="M28" i="25"/>
  <c r="L28" i="25"/>
  <c r="K28" i="25"/>
  <c r="J28" i="25"/>
  <c r="I28" i="25"/>
  <c r="H28" i="25"/>
  <c r="G28" i="25"/>
  <c r="F28" i="25"/>
  <c r="E28" i="25"/>
  <c r="AE27" i="25"/>
  <c r="AD27" i="25"/>
  <c r="AC27" i="25"/>
  <c r="AB27" i="25"/>
  <c r="AA27" i="25"/>
  <c r="Z27" i="25"/>
  <c r="Y27" i="25"/>
  <c r="X27" i="25"/>
  <c r="W27" i="25"/>
  <c r="V27" i="25"/>
  <c r="U27" i="25"/>
  <c r="T27" i="25"/>
  <c r="S27" i="25"/>
  <c r="R27" i="25"/>
  <c r="Q27" i="25"/>
  <c r="P27" i="25"/>
  <c r="O27" i="25"/>
  <c r="N27" i="25"/>
  <c r="M27" i="25"/>
  <c r="L27" i="25"/>
  <c r="K27" i="25"/>
  <c r="J27" i="25"/>
  <c r="I27" i="25"/>
  <c r="H27" i="25"/>
  <c r="G27" i="25"/>
  <c r="F27" i="25"/>
  <c r="E27" i="25"/>
  <c r="AE26" i="25"/>
  <c r="AD26" i="25"/>
  <c r="AC26" i="25"/>
  <c r="AB26" i="25"/>
  <c r="AA26" i="25"/>
  <c r="Z26" i="25"/>
  <c r="Y26" i="25"/>
  <c r="X26" i="25"/>
  <c r="W26" i="25"/>
  <c r="V26" i="25"/>
  <c r="U26" i="25"/>
  <c r="T26" i="25"/>
  <c r="S26" i="25"/>
  <c r="R26" i="25"/>
  <c r="Q26" i="25"/>
  <c r="P26" i="25"/>
  <c r="O26" i="25"/>
  <c r="N26" i="25"/>
  <c r="M26" i="25"/>
  <c r="L26" i="25"/>
  <c r="K26" i="25"/>
  <c r="J26" i="25"/>
  <c r="I26" i="25"/>
  <c r="H26" i="25"/>
  <c r="G26" i="25"/>
  <c r="F26" i="25"/>
  <c r="E26" i="25"/>
  <c r="AE25" i="25"/>
  <c r="AD25" i="25"/>
  <c r="AC25" i="25"/>
  <c r="AB25" i="25"/>
  <c r="AA25" i="25"/>
  <c r="Z25" i="25"/>
  <c r="Y25" i="25"/>
  <c r="X25" i="25"/>
  <c r="W25" i="25"/>
  <c r="V25" i="25"/>
  <c r="U25" i="25"/>
  <c r="T25" i="25"/>
  <c r="S25" i="25"/>
  <c r="R25" i="25"/>
  <c r="Q25" i="25"/>
  <c r="P25" i="25"/>
  <c r="O25" i="25"/>
  <c r="N25" i="25"/>
  <c r="M25" i="25"/>
  <c r="L25" i="25"/>
  <c r="K25" i="25"/>
  <c r="J25" i="25"/>
  <c r="I25" i="25"/>
  <c r="H25" i="25"/>
  <c r="G25" i="25"/>
  <c r="F25" i="25"/>
  <c r="E25" i="25"/>
  <c r="AE24" i="25"/>
  <c r="AD24" i="25"/>
  <c r="AC24" i="25"/>
  <c r="AB24" i="25"/>
  <c r="AA24" i="25"/>
  <c r="Z24" i="25"/>
  <c r="Y24" i="25"/>
  <c r="X24" i="25"/>
  <c r="W24" i="25"/>
  <c r="V24" i="25"/>
  <c r="U24" i="25"/>
  <c r="T24" i="25"/>
  <c r="S24" i="25"/>
  <c r="R24" i="25"/>
  <c r="Q24" i="25"/>
  <c r="P24" i="25"/>
  <c r="O24" i="25"/>
  <c r="N24" i="25"/>
  <c r="M24" i="25"/>
  <c r="L24" i="25"/>
  <c r="K24" i="25"/>
  <c r="J24" i="25"/>
  <c r="I24" i="25"/>
  <c r="H24" i="25"/>
  <c r="G24" i="25"/>
  <c r="F24" i="25"/>
  <c r="E24"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AE22" i="25"/>
  <c r="AD22" i="25"/>
  <c r="AC22" i="25"/>
  <c r="AB22" i="25"/>
  <c r="AA22" i="25"/>
  <c r="Z22" i="25"/>
  <c r="Y22" i="25"/>
  <c r="X22" i="25"/>
  <c r="W22" i="25"/>
  <c r="U22" i="25"/>
  <c r="S22" i="25"/>
  <c r="R22" i="25"/>
  <c r="Q22" i="25"/>
  <c r="P22" i="25"/>
  <c r="O22" i="25"/>
  <c r="N22" i="25"/>
  <c r="M22" i="25"/>
  <c r="L22" i="25"/>
  <c r="K22" i="25"/>
  <c r="J22" i="25"/>
  <c r="I22" i="25"/>
  <c r="H22" i="25"/>
  <c r="G22" i="25"/>
  <c r="F22" i="25"/>
  <c r="E22" i="25"/>
  <c r="AE20" i="25"/>
  <c r="AD20" i="25"/>
  <c r="AC20" i="25"/>
  <c r="AB20" i="25"/>
  <c r="AA20" i="25"/>
  <c r="Z20" i="25"/>
  <c r="Y20" i="25"/>
  <c r="X20" i="25"/>
  <c r="W20" i="25"/>
  <c r="V20" i="25"/>
  <c r="U20" i="25"/>
  <c r="T20" i="25"/>
  <c r="S20" i="25"/>
  <c r="R20" i="25"/>
  <c r="Q20" i="25"/>
  <c r="P20" i="25"/>
  <c r="O20" i="25"/>
  <c r="N20" i="25"/>
  <c r="M20" i="25"/>
  <c r="L20" i="25"/>
  <c r="K20" i="25"/>
  <c r="J20" i="25"/>
  <c r="I20" i="25"/>
  <c r="H20" i="25"/>
  <c r="G20" i="25"/>
  <c r="F20" i="25"/>
  <c r="E20" i="25"/>
  <c r="AE19" i="25"/>
  <c r="AD19" i="25"/>
  <c r="AC19" i="25"/>
  <c r="AB19" i="25"/>
  <c r="AA19" i="25"/>
  <c r="Z19" i="25"/>
  <c r="Y19" i="25"/>
  <c r="X19" i="25"/>
  <c r="W19" i="25"/>
  <c r="V19" i="25"/>
  <c r="U19" i="25"/>
  <c r="T19" i="25"/>
  <c r="S19" i="25"/>
  <c r="R19" i="25"/>
  <c r="Q19" i="25"/>
  <c r="P19" i="25"/>
  <c r="O19" i="25"/>
  <c r="N19" i="25"/>
  <c r="M19" i="25"/>
  <c r="L19" i="25"/>
  <c r="K19" i="25"/>
  <c r="J19" i="25"/>
  <c r="I19" i="25"/>
  <c r="H19" i="25"/>
  <c r="G19" i="25"/>
  <c r="F19" i="25"/>
  <c r="E19" i="25"/>
  <c r="AE18" i="25"/>
  <c r="AD18" i="25"/>
  <c r="AC18" i="25"/>
  <c r="AB18" i="25"/>
  <c r="AA18" i="25"/>
  <c r="Z18" i="25"/>
  <c r="Y18" i="25"/>
  <c r="X18" i="25"/>
  <c r="W18" i="25"/>
  <c r="V18" i="25"/>
  <c r="U18" i="25"/>
  <c r="T18" i="25"/>
  <c r="S18" i="25"/>
  <c r="R18" i="25"/>
  <c r="Q18" i="25"/>
  <c r="P18" i="25"/>
  <c r="O18" i="25"/>
  <c r="N18" i="25"/>
  <c r="M18" i="25"/>
  <c r="L18" i="25"/>
  <c r="K18" i="25"/>
  <c r="J18" i="25"/>
  <c r="I18" i="25"/>
  <c r="H18" i="25"/>
  <c r="G18" i="25"/>
  <c r="F18" i="25"/>
  <c r="E18" i="25"/>
  <c r="AE17" i="25"/>
  <c r="AD17" i="25"/>
  <c r="AC17" i="25"/>
  <c r="AB17" i="25"/>
  <c r="AA17" i="25"/>
  <c r="Z17" i="25"/>
  <c r="Y17" i="25"/>
  <c r="X17" i="25"/>
  <c r="W17" i="25"/>
  <c r="V17" i="25"/>
  <c r="U17" i="25"/>
  <c r="T17" i="25"/>
  <c r="S17" i="25"/>
  <c r="R17" i="25"/>
  <c r="Q17" i="25"/>
  <c r="P17" i="25"/>
  <c r="O17" i="25"/>
  <c r="N17" i="25"/>
  <c r="M17" i="25"/>
  <c r="L17" i="25"/>
  <c r="K17" i="25"/>
  <c r="J17" i="25"/>
  <c r="I17" i="25"/>
  <c r="H17" i="25"/>
  <c r="G17" i="25"/>
  <c r="F17" i="25"/>
  <c r="E17" i="25"/>
  <c r="AE16"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E16" i="25"/>
  <c r="AE15" i="25"/>
  <c r="AD15" i="25"/>
  <c r="AC15" i="25"/>
  <c r="AB15" i="25"/>
  <c r="AA15" i="25"/>
  <c r="Z15" i="25"/>
  <c r="Y15" i="25"/>
  <c r="X15" i="25"/>
  <c r="W15" i="25"/>
  <c r="V15" i="25"/>
  <c r="U15" i="25"/>
  <c r="T15" i="25"/>
  <c r="S15" i="25"/>
  <c r="R15" i="25"/>
  <c r="Q15" i="25"/>
  <c r="P15" i="25"/>
  <c r="O15" i="25"/>
  <c r="N15" i="25"/>
  <c r="M15" i="25"/>
  <c r="L15" i="25"/>
  <c r="K15" i="25"/>
  <c r="J15" i="25"/>
  <c r="I15" i="25"/>
  <c r="H15" i="25"/>
  <c r="G15" i="25"/>
  <c r="F15" i="25"/>
  <c r="E15" i="25"/>
  <c r="AE14" i="25"/>
  <c r="AD14" i="25"/>
  <c r="AC14" i="25"/>
  <c r="AB14" i="25"/>
  <c r="AA14" i="25"/>
  <c r="Z14" i="25"/>
  <c r="Y14" i="25"/>
  <c r="X14" i="25"/>
  <c r="W14" i="25"/>
  <c r="V14" i="25"/>
  <c r="U14" i="25"/>
  <c r="T14" i="25"/>
  <c r="S14" i="25"/>
  <c r="R14" i="25"/>
  <c r="Q14" i="25"/>
  <c r="P14" i="25"/>
  <c r="O14" i="25"/>
  <c r="N14" i="25"/>
  <c r="M14" i="25"/>
  <c r="L14" i="25"/>
  <c r="K14" i="25"/>
  <c r="J14" i="25"/>
  <c r="I14" i="25"/>
  <c r="H14" i="25"/>
  <c r="G14" i="25"/>
  <c r="F14" i="25"/>
  <c r="AE13" i="25"/>
  <c r="AD13" i="25"/>
  <c r="AC13" i="25"/>
  <c r="AB13" i="25"/>
  <c r="AA13" i="25"/>
  <c r="Z13" i="25"/>
  <c r="Y13" i="25"/>
  <c r="X13" i="25"/>
  <c r="W13" i="25"/>
  <c r="V13" i="25"/>
  <c r="T13" i="25"/>
  <c r="S13" i="25"/>
  <c r="R13" i="25"/>
  <c r="Q13" i="25"/>
  <c r="P13" i="25"/>
  <c r="O13" i="25"/>
  <c r="N13" i="25"/>
  <c r="M13" i="25"/>
  <c r="L13" i="25"/>
  <c r="K13" i="25"/>
  <c r="J13" i="25"/>
  <c r="I13" i="25"/>
  <c r="H13" i="25"/>
  <c r="G13" i="25"/>
  <c r="F13" i="25"/>
  <c r="E13"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D58" i="25"/>
  <c r="D57" i="25"/>
  <c r="D55" i="25"/>
  <c r="D54" i="25"/>
  <c r="D53" i="25"/>
  <c r="D52" i="25"/>
  <c r="D51" i="25"/>
  <c r="D50" i="25"/>
  <c r="D49" i="25"/>
  <c r="D48" i="25"/>
  <c r="D46" i="25"/>
  <c r="D42" i="25"/>
  <c r="D36" i="25"/>
  <c r="Z30" i="25"/>
  <c r="D24" i="25"/>
  <c r="D20" i="25" l="1"/>
  <c r="D26" i="25"/>
  <c r="D40" i="25"/>
  <c r="D44" i="25"/>
  <c r="D23" i="25"/>
  <c r="D25" i="25"/>
  <c r="D27" i="25"/>
  <c r="AB30" i="25"/>
  <c r="AB21" i="25" s="1"/>
  <c r="D35" i="25"/>
  <c r="D39" i="25"/>
  <c r="D41" i="25"/>
  <c r="D43" i="25"/>
  <c r="D45" i="25"/>
  <c r="D47" i="25"/>
  <c r="G100" i="1"/>
  <c r="H100" i="1" s="1"/>
  <c r="E6" i="1"/>
  <c r="G104" i="1"/>
  <c r="H104" i="1" s="1"/>
  <c r="D29" i="25"/>
  <c r="D28" i="25"/>
  <c r="AE21" i="25"/>
  <c r="V30" i="25"/>
  <c r="V21" i="25" s="1"/>
  <c r="AD30" i="25"/>
  <c r="AD21" i="25" s="1"/>
  <c r="D34" i="25"/>
  <c r="D56" i="25"/>
  <c r="Z21" i="25"/>
  <c r="Y30" i="25"/>
  <c r="Y21" i="25" s="1"/>
  <c r="J30" i="25"/>
  <c r="J21" i="25" s="1"/>
  <c r="D38" i="25"/>
  <c r="D32" i="25"/>
  <c r="S30" i="25"/>
  <c r="S21" i="25" s="1"/>
  <c r="AA30" i="25"/>
  <c r="AA21" i="25" s="1"/>
  <c r="D33" i="25"/>
  <c r="U30" i="25"/>
  <c r="U21" i="25" s="1"/>
  <c r="AC30" i="25"/>
  <c r="AC21" i="25" s="1"/>
  <c r="L30" i="25"/>
  <c r="L21" i="25" s="1"/>
  <c r="T30" i="25"/>
  <c r="T21" i="25" s="1"/>
  <c r="M30" i="25"/>
  <c r="M21" i="25" s="1"/>
  <c r="F30" i="25"/>
  <c r="F21" i="25" s="1"/>
  <c r="N30" i="25"/>
  <c r="N21" i="25" s="1"/>
  <c r="G30" i="25"/>
  <c r="G21" i="25" s="1"/>
  <c r="O30" i="25"/>
  <c r="O21" i="25" s="1"/>
  <c r="W30" i="25"/>
  <c r="W21" i="25" s="1"/>
  <c r="H30" i="25"/>
  <c r="H21" i="25" s="1"/>
  <c r="P30" i="25"/>
  <c r="P21" i="25" s="1"/>
  <c r="X30" i="25"/>
  <c r="X21" i="25" s="1"/>
  <c r="I30" i="25"/>
  <c r="I21" i="25" s="1"/>
  <c r="Q30" i="25"/>
  <c r="Q21" i="25" s="1"/>
  <c r="R30" i="25"/>
  <c r="R21" i="25" s="1"/>
  <c r="K30" i="25"/>
  <c r="K21" i="25" s="1"/>
  <c r="D37" i="25"/>
  <c r="E30" i="25"/>
  <c r="D22" i="25"/>
  <c r="D18" i="25"/>
  <c r="D19" i="25"/>
  <c r="D17" i="25"/>
  <c r="AB10" i="25"/>
  <c r="AB9" i="25" s="1"/>
  <c r="AB8" i="25" s="1"/>
  <c r="F10" i="25"/>
  <c r="F9" i="25" s="1"/>
  <c r="V10" i="25"/>
  <c r="V9" i="25" s="1"/>
  <c r="AD10" i="25"/>
  <c r="AD9" i="25" s="1"/>
  <c r="AD8" i="25" s="1"/>
  <c r="G10" i="25"/>
  <c r="G9" i="25" s="1"/>
  <c r="O10" i="25"/>
  <c r="O9" i="25" s="1"/>
  <c r="W10" i="25"/>
  <c r="W9" i="25" s="1"/>
  <c r="I10" i="25"/>
  <c r="I9" i="25" s="1"/>
  <c r="Q10" i="25"/>
  <c r="Q9" i="25" s="1"/>
  <c r="Y10" i="25"/>
  <c r="Y9" i="25" s="1"/>
  <c r="R10" i="25"/>
  <c r="T10" i="25"/>
  <c r="T9" i="25" s="1"/>
  <c r="H10" i="25"/>
  <c r="H9" i="25" s="1"/>
  <c r="P10" i="25"/>
  <c r="P9" i="25" s="1"/>
  <c r="X10" i="25"/>
  <c r="X9" i="25" s="1"/>
  <c r="X8" i="25" s="1"/>
  <c r="Z10" i="25"/>
  <c r="Z9" i="25" s="1"/>
  <c r="K10" i="25"/>
  <c r="K9" i="25" s="1"/>
  <c r="S10" i="25"/>
  <c r="S9" i="25" s="1"/>
  <c r="AA10" i="25"/>
  <c r="AA9" i="25" s="1"/>
  <c r="L10" i="25"/>
  <c r="L9" i="25" s="1"/>
  <c r="C28" i="30"/>
  <c r="E28" i="30" s="1"/>
  <c r="F28" i="30" s="1"/>
  <c r="D15" i="25"/>
  <c r="D16" i="25"/>
  <c r="J10" i="25"/>
  <c r="J9" i="25" s="1"/>
  <c r="C20" i="30"/>
  <c r="E20" i="30" s="1"/>
  <c r="F20" i="30" s="1"/>
  <c r="C27" i="30"/>
  <c r="E27" i="30" s="1"/>
  <c r="F27" i="30" s="1"/>
  <c r="R9" i="25"/>
  <c r="C22" i="30"/>
  <c r="E22" i="30" s="1"/>
  <c r="F22" i="30" s="1"/>
  <c r="D11" i="25"/>
  <c r="M10" i="25"/>
  <c r="M9" i="25" s="1"/>
  <c r="U10" i="25"/>
  <c r="U9" i="25" s="1"/>
  <c r="U8" i="25" s="1"/>
  <c r="AC10" i="25"/>
  <c r="AC9" i="25" s="1"/>
  <c r="C24" i="30"/>
  <c r="E24" i="30" s="1"/>
  <c r="F24" i="30" s="1"/>
  <c r="N10" i="25"/>
  <c r="N9" i="25" s="1"/>
  <c r="C25" i="30"/>
  <c r="E25" i="30" s="1"/>
  <c r="F25" i="30" s="1"/>
  <c r="C23" i="30"/>
  <c r="E23" i="30" s="1"/>
  <c r="F23" i="30" s="1"/>
  <c r="C26" i="30"/>
  <c r="E26" i="30" s="1"/>
  <c r="F26" i="30" s="1"/>
  <c r="C18" i="30"/>
  <c r="E18" i="30" s="1"/>
  <c r="D13" i="25"/>
  <c r="E21" i="25"/>
  <c r="D31" i="25"/>
  <c r="E10" i="25"/>
  <c r="J8" i="25" l="1"/>
  <c r="G8" i="25"/>
  <c r="R8" i="25"/>
  <c r="F18" i="30"/>
  <c r="Q8" i="25"/>
  <c r="AA8" i="25"/>
  <c r="N8" i="25"/>
  <c r="L8" i="25"/>
  <c r="M8" i="25"/>
  <c r="Z8" i="25"/>
  <c r="AC8" i="25"/>
  <c r="D30" i="25"/>
  <c r="W8" i="25"/>
  <c r="V8" i="25"/>
  <c r="S8" i="25"/>
  <c r="O8" i="25"/>
  <c r="H8" i="25"/>
  <c r="Y8" i="25"/>
  <c r="P8" i="25"/>
  <c r="F8" i="25"/>
  <c r="I8" i="25"/>
  <c r="K8" i="25"/>
  <c r="D21" i="25"/>
  <c r="T8" i="25"/>
  <c r="D330" i="26" l="1"/>
  <c r="C330" i="26"/>
  <c r="E329" i="26"/>
  <c r="E328" i="26"/>
  <c r="E326" i="26"/>
  <c r="E325" i="26"/>
  <c r="E324" i="26"/>
  <c r="E323" i="26"/>
  <c r="E321" i="26"/>
  <c r="E320" i="26"/>
  <c r="E319" i="26"/>
  <c r="E318" i="26"/>
  <c r="E315" i="26"/>
  <c r="E314" i="26"/>
  <c r="E312" i="26"/>
  <c r="E311" i="26"/>
  <c r="D310" i="26"/>
  <c r="E309" i="26"/>
  <c r="E308" i="26"/>
  <c r="E307" i="26"/>
  <c r="E306" i="26"/>
  <c r="E305" i="26"/>
  <c r="D304" i="26"/>
  <c r="E302" i="26"/>
  <c r="E295" i="26"/>
  <c r="E294" i="26"/>
  <c r="E293" i="26"/>
  <c r="E292" i="26"/>
  <c r="E291" i="26"/>
  <c r="E290" i="26"/>
  <c r="E289" i="26"/>
  <c r="E288" i="26"/>
  <c r="E287" i="26"/>
  <c r="E285" i="26"/>
  <c r="E284" i="26"/>
  <c r="E283" i="26"/>
  <c r="D282" i="26"/>
  <c r="E281" i="26"/>
  <c r="E280" i="26"/>
  <c r="E279" i="26"/>
  <c r="E278" i="26"/>
  <c r="E277" i="26"/>
  <c r="E276" i="26"/>
  <c r="E275" i="26"/>
  <c r="E273" i="26"/>
  <c r="D272" i="26"/>
  <c r="D266" i="26"/>
  <c r="E264" i="26"/>
  <c r="D264" i="26"/>
  <c r="E263" i="26"/>
  <c r="D263" i="26"/>
  <c r="E262" i="26"/>
  <c r="D262" i="26"/>
  <c r="E261" i="26"/>
  <c r="D261" i="26"/>
  <c r="E260" i="26"/>
  <c r="D260" i="26"/>
  <c r="E258" i="26"/>
  <c r="E257" i="26"/>
  <c r="E256" i="26"/>
  <c r="E255" i="26"/>
  <c r="E254" i="26"/>
  <c r="E253" i="26"/>
  <c r="D252" i="26"/>
  <c r="E251" i="26"/>
  <c r="E250" i="26"/>
  <c r="E249" i="26"/>
  <c r="E248" i="26"/>
  <c r="E246" i="26"/>
  <c r="E245" i="26"/>
  <c r="E244" i="26"/>
  <c r="E243" i="26"/>
  <c r="D242" i="26"/>
  <c r="E241" i="26"/>
  <c r="E240" i="26"/>
  <c r="E239" i="26"/>
  <c r="R237" i="26"/>
  <c r="E236" i="26"/>
  <c r="E234" i="26"/>
  <c r="E233" i="26"/>
  <c r="E232" i="26"/>
  <c r="E231" i="26"/>
  <c r="E230" i="26"/>
  <c r="E229" i="26"/>
  <c r="E228" i="26"/>
  <c r="E227" i="26"/>
  <c r="E225" i="26"/>
  <c r="E224" i="26"/>
  <c r="E223" i="26"/>
  <c r="E221" i="26"/>
  <c r="E220" i="26"/>
  <c r="E219" i="26"/>
  <c r="E218" i="26"/>
  <c r="E217" i="26"/>
  <c r="E216" i="26"/>
  <c r="E214" i="26"/>
  <c r="E213" i="26"/>
  <c r="E212" i="26"/>
  <c r="O211" i="26"/>
  <c r="E209" i="26"/>
  <c r="E208" i="26"/>
  <c r="E207" i="26"/>
  <c r="E206" i="26"/>
  <c r="E205" i="26"/>
  <c r="E204" i="26"/>
  <c r="E203" i="26"/>
  <c r="E202" i="26"/>
  <c r="E200" i="26"/>
  <c r="E199" i="26"/>
  <c r="E197" i="26"/>
  <c r="E196" i="26"/>
  <c r="E195" i="26"/>
  <c r="E193" i="26"/>
  <c r="E192" i="26"/>
  <c r="E189" i="26"/>
  <c r="E188" i="26"/>
  <c r="E187" i="26"/>
  <c r="E186" i="26"/>
  <c r="E185" i="26"/>
  <c r="E183" i="26"/>
  <c r="E182" i="26"/>
  <c r="E181" i="26"/>
  <c r="E180" i="26"/>
  <c r="E179" i="26"/>
  <c r="E177" i="26"/>
  <c r="E176" i="26"/>
  <c r="E175" i="26"/>
  <c r="E174" i="26"/>
  <c r="E172" i="26"/>
  <c r="E171" i="26"/>
  <c r="E170" i="26"/>
  <c r="E169" i="26"/>
  <c r="E168" i="26"/>
  <c r="E166" i="26"/>
  <c r="E165" i="26"/>
  <c r="E164" i="26"/>
  <c r="E163" i="26"/>
  <c r="E162" i="26"/>
  <c r="E160" i="26"/>
  <c r="E159" i="26"/>
  <c r="E158" i="26"/>
  <c r="E156" i="26"/>
  <c r="E155" i="26"/>
  <c r="E154" i="26"/>
  <c r="E153" i="26"/>
  <c r="E150" i="26"/>
  <c r="E149" i="26"/>
  <c r="E148" i="26"/>
  <c r="E147" i="26"/>
  <c r="E146" i="26"/>
  <c r="E145" i="26"/>
  <c r="E144" i="26"/>
  <c r="E143" i="26"/>
  <c r="E141" i="26"/>
  <c r="E140" i="26"/>
  <c r="E139" i="26"/>
  <c r="E137" i="26"/>
  <c r="E136" i="26"/>
  <c r="E135" i="26"/>
  <c r="E134" i="26"/>
  <c r="E133" i="26"/>
  <c r="E132" i="26"/>
  <c r="E127" i="26"/>
  <c r="E126" i="26"/>
  <c r="E125" i="26"/>
  <c r="E124" i="26"/>
  <c r="E123" i="26"/>
  <c r="E122" i="26"/>
  <c r="E121" i="26"/>
  <c r="E120" i="26"/>
  <c r="E119" i="26"/>
  <c r="E118" i="26"/>
  <c r="E116" i="26"/>
  <c r="E115" i="26"/>
  <c r="E114" i="26"/>
  <c r="E113" i="26"/>
  <c r="E112" i="26"/>
  <c r="E109" i="26"/>
  <c r="E108" i="26"/>
  <c r="E107" i="26"/>
  <c r="E106" i="26"/>
  <c r="E104" i="26"/>
  <c r="E103" i="26"/>
  <c r="E102" i="26"/>
  <c r="E101" i="26"/>
  <c r="E100" i="26"/>
  <c r="E99" i="26"/>
  <c r="E96" i="26"/>
  <c r="E95" i="26"/>
  <c r="E94" i="26"/>
  <c r="E93" i="26"/>
  <c r="E92" i="26"/>
  <c r="E91" i="26"/>
  <c r="E90" i="26"/>
  <c r="E89" i="26"/>
  <c r="E88" i="26"/>
  <c r="E87" i="26"/>
  <c r="E86" i="26"/>
  <c r="E85" i="26"/>
  <c r="E84" i="26"/>
  <c r="E83" i="26"/>
  <c r="E82" i="26"/>
  <c r="E81" i="26"/>
  <c r="E79" i="26"/>
  <c r="E78" i="26"/>
  <c r="E75" i="26"/>
  <c r="E74" i="26"/>
  <c r="E72" i="26"/>
  <c r="E71" i="26"/>
  <c r="E70" i="26"/>
  <c r="E69" i="26"/>
  <c r="E68" i="26"/>
  <c r="E67" i="26"/>
  <c r="E65" i="26"/>
  <c r="E64" i="26"/>
  <c r="E62" i="26"/>
  <c r="E61" i="26"/>
  <c r="E60" i="26"/>
  <c r="E59" i="26"/>
  <c r="E58" i="26"/>
  <c r="E57" i="26"/>
  <c r="E56" i="26"/>
  <c r="E55" i="26"/>
  <c r="E53" i="26"/>
  <c r="E52" i="26"/>
  <c r="E51" i="26"/>
  <c r="E50" i="26"/>
  <c r="E49" i="26"/>
  <c r="E48" i="26"/>
  <c r="E47" i="26"/>
  <c r="E45" i="26"/>
  <c r="E44" i="26"/>
  <c r="E42" i="26"/>
  <c r="E41" i="26"/>
  <c r="E39" i="26"/>
  <c r="E38" i="26"/>
  <c r="E37" i="26"/>
  <c r="E36" i="26"/>
  <c r="E35" i="26"/>
  <c r="E34" i="26"/>
  <c r="E33" i="26"/>
  <c r="E32" i="26"/>
  <c r="E31" i="26"/>
  <c r="E30" i="26"/>
  <c r="E29" i="26"/>
  <c r="E27" i="26"/>
  <c r="E26" i="26"/>
  <c r="E25" i="26"/>
  <c r="E24" i="26"/>
  <c r="E23" i="26"/>
  <c r="E22" i="26"/>
  <c r="E21" i="26"/>
  <c r="E20" i="26"/>
  <c r="D19" i="26"/>
  <c r="E18" i="26"/>
  <c r="E17" i="26" s="1"/>
  <c r="D17" i="26"/>
  <c r="E16" i="26"/>
  <c r="E15" i="26"/>
  <c r="E14" i="26"/>
  <c r="E13" i="26"/>
  <c r="E12" i="26"/>
  <c r="E11" i="26"/>
  <c r="E9" i="26"/>
  <c r="E8" i="26"/>
  <c r="D7" i="26"/>
  <c r="E237" i="26" l="1"/>
  <c r="E14" i="25"/>
  <c r="E211" i="26"/>
  <c r="AE12" i="25"/>
  <c r="E272" i="26"/>
  <c r="E194" i="26"/>
  <c r="D128" i="26"/>
  <c r="E310" i="26"/>
  <c r="E322" i="26"/>
  <c r="E80" i="26"/>
  <c r="E304" i="26"/>
  <c r="E317" i="26"/>
  <c r="E77" i="26"/>
  <c r="E242" i="26"/>
  <c r="E40" i="26"/>
  <c r="E66" i="26"/>
  <c r="E43" i="26"/>
  <c r="E142" i="26"/>
  <c r="E152" i="26"/>
  <c r="E191" i="26"/>
  <c r="E10" i="26"/>
  <c r="E7" i="26" s="1"/>
  <c r="E157" i="26"/>
  <c r="E226" i="26"/>
  <c r="E46" i="26"/>
  <c r="E252" i="26"/>
  <c r="E111" i="26"/>
  <c r="E173" i="26"/>
  <c r="E238" i="26"/>
  <c r="E266" i="26"/>
  <c r="D303" i="26"/>
  <c r="D301" i="26" s="1"/>
  <c r="E313" i="26"/>
  <c r="E330" i="26"/>
  <c r="E247" i="26"/>
  <c r="E131" i="26"/>
  <c r="E282" i="26"/>
  <c r="AE10" i="25" l="1"/>
  <c r="D12" i="25"/>
  <c r="E316" i="26"/>
  <c r="D14" i="25"/>
  <c r="E9" i="25"/>
  <c r="C21" i="30"/>
  <c r="E21" i="30" s="1"/>
  <c r="F21" i="30" s="1"/>
  <c r="E303" i="26"/>
  <c r="E151" i="26"/>
  <c r="E190" i="26"/>
  <c r="E76" i="26"/>
  <c r="E19" i="26" s="1"/>
  <c r="E128" i="26" l="1"/>
  <c r="E8" i="25"/>
  <c r="AE9" i="25"/>
  <c r="AE8" i="25" s="1"/>
  <c r="D10" i="25"/>
  <c r="E301" i="26"/>
  <c r="C19" i="30"/>
  <c r="E19" i="30" s="1"/>
  <c r="F19" i="30" l="1"/>
  <c r="E29" i="30"/>
  <c r="E17" i="30"/>
  <c r="D8" i="25"/>
  <c r="D9" i="25"/>
  <c r="E30" i="30" l="1"/>
  <c r="F30" i="30" s="1"/>
  <c r="F29" i="30"/>
  <c r="F17" i="30"/>
  <c r="E16" i="30" l="1"/>
  <c r="H16" i="30" s="1"/>
  <c r="E31" i="30" l="1"/>
  <c r="F16" i="30"/>
  <c r="F31" i="30" s="1"/>
  <c r="D197" i="9"/>
  <c r="D129" i="9" l="1"/>
  <c r="D6" i="9" s="1"/>
</calcChain>
</file>

<file path=xl/comments1.xml><?xml version="1.0" encoding="utf-8"?>
<comments xmlns="http://schemas.openxmlformats.org/spreadsheetml/2006/main">
  <authors>
    <author>Mr.Tai</author>
    <author>Admin</author>
  </authors>
  <commentList>
    <comment ref="F4" authorId="0">
      <text>
        <r>
          <rPr>
            <b/>
            <sz val="9"/>
            <color indexed="81"/>
            <rFont val="Tahoma"/>
            <family val="2"/>
          </rPr>
          <t>Mr.Tai:</t>
        </r>
        <r>
          <rPr>
            <sz val="9"/>
            <color indexed="81"/>
            <rFont val="Tahoma"/>
            <family val="2"/>
          </rPr>
          <t xml:space="preserve">
Yêu cầu nhập chính xác tên xã: TT Di Linh, xã Bảo Lâm, xã Đinh Trang Hòa
…
</t>
        </r>
      </text>
    </comment>
    <comment ref="BH5" authorId="1">
      <text>
        <r>
          <rPr>
            <b/>
            <sz val="9"/>
            <color indexed="81"/>
            <rFont val="Tahoma"/>
            <family val="2"/>
          </rPr>
          <t>Admin:</t>
        </r>
        <r>
          <rPr>
            <sz val="9"/>
            <color indexed="81"/>
            <rFont val="Tahoma"/>
            <family val="2"/>
          </rPr>
          <t xml:space="preserve">
*</t>
        </r>
        <r>
          <rPr>
            <b/>
            <sz val="9"/>
            <color indexed="81"/>
            <rFont val="Tahoma"/>
            <family val="2"/>
          </rPr>
          <t xml:space="preserve"> Kết quả thực hiện danh mục công trình, dự án: Trong tổng số 200 công trình, dự án đưa vào KHSD đất năm 2017 của thành phố Nha Trang (với tổng diện tích 1.400,8 ha) đã thực hiện được 81 công trình, dự án với diện tích 353,01 ha, đạt 25,2% diện tích. Trong đó:
- Công trình, dự án có sử dụng vốn ngân sách và công trình ANQP: đã thực hiện được 41 công trình với diện tích 55,84 ha/445,98 ha, đạt 12,52%. Trong đó:
+ Công trình do cấp tỉnh, trung ương đầu tư thực hiện được 29,47 ha, đạt 8,35%.
+ Công trình do thành phố làm chủ đầu tư thực hiện được 26,37 ha, đạt 28,32%. 
- Công trình, dự án sử dụng vốn ngoài ngân sách thực hiện được 26 công trình với tổng diện tích 279,14 ha, đạt 29,24% so với kế hoạch được duyệt.</t>
        </r>
        <r>
          <rPr>
            <sz val="9"/>
            <color indexed="81"/>
            <rFont val="Tahoma"/>
            <family val="2"/>
          </rPr>
          <t xml:space="preserve">
</t>
        </r>
      </text>
    </comment>
    <comment ref="BH13" authorId="1">
      <text>
        <r>
          <rPr>
            <b/>
            <sz val="9"/>
            <color indexed="81"/>
            <rFont val="Tahoma"/>
            <family val="2"/>
          </rPr>
          <t>Admin:</t>
        </r>
        <r>
          <rPr>
            <sz val="9"/>
            <color indexed="81"/>
            <rFont val="Tahoma"/>
            <family val="2"/>
          </rPr>
          <t xml:space="preserve">
GD 9 dự án với dt 9,9ha</t>
        </r>
      </text>
    </comment>
    <comment ref="BH22" authorId="1">
      <text>
        <r>
          <rPr>
            <b/>
            <sz val="9"/>
            <color indexed="81"/>
            <rFont val="Tahoma"/>
            <family val="2"/>
          </rPr>
          <t>Admin:</t>
        </r>
        <r>
          <rPr>
            <sz val="9"/>
            <color indexed="81"/>
            <rFont val="Tahoma"/>
            <family val="2"/>
          </rPr>
          <t xml:space="preserve">
GT 16 dự án với dt 27,77 ha</t>
        </r>
      </text>
    </comment>
    <comment ref="B34" authorId="1">
      <text>
        <r>
          <rPr>
            <b/>
            <sz val="9"/>
            <color indexed="81"/>
            <rFont val="Tahoma"/>
            <family val="2"/>
          </rPr>
          <t>Admin:</t>
        </r>
        <r>
          <rPr>
            <sz val="9"/>
            <color indexed="81"/>
            <rFont val="Tahoma"/>
            <family val="2"/>
          </rPr>
          <t xml:space="preserve">
Đã quá 3 năm</t>
        </r>
      </text>
    </comment>
    <comment ref="B36" authorId="1">
      <text>
        <r>
          <rPr>
            <b/>
            <sz val="9"/>
            <color indexed="81"/>
            <rFont val="Tahoma"/>
            <family val="2"/>
          </rPr>
          <t>Admin:</t>
        </r>
        <r>
          <rPr>
            <sz val="9"/>
            <color indexed="81"/>
            <rFont val="Tahoma"/>
            <family val="2"/>
          </rPr>
          <t xml:space="preserve">
Đã quá 3 năm</t>
        </r>
      </text>
    </comment>
    <comment ref="B38" authorId="1">
      <text>
        <r>
          <rPr>
            <b/>
            <sz val="9"/>
            <color indexed="81"/>
            <rFont val="Tahoma"/>
            <family val="2"/>
          </rPr>
          <t>Admin:</t>
        </r>
        <r>
          <rPr>
            <sz val="9"/>
            <color indexed="81"/>
            <rFont val="Tahoma"/>
            <family val="2"/>
          </rPr>
          <t xml:space="preserve">
Đã quá 3 năm</t>
        </r>
      </text>
    </comment>
    <comment ref="B43" authorId="1">
      <text>
        <r>
          <rPr>
            <b/>
            <sz val="9"/>
            <color indexed="81"/>
            <rFont val="Tahoma"/>
            <family val="2"/>
          </rPr>
          <t>Admin:</t>
        </r>
        <r>
          <rPr>
            <sz val="9"/>
            <color indexed="81"/>
            <rFont val="Tahoma"/>
            <family val="2"/>
          </rPr>
          <t xml:space="preserve">
Đã quá 3 năm</t>
        </r>
      </text>
    </comment>
    <comment ref="B58" authorId="1">
      <text>
        <r>
          <rPr>
            <b/>
            <sz val="9"/>
            <color indexed="81"/>
            <rFont val="Tahoma"/>
            <family val="2"/>
          </rPr>
          <t>Admin:</t>
        </r>
        <r>
          <rPr>
            <sz val="9"/>
            <color indexed="81"/>
            <rFont val="Tahoma"/>
            <family val="2"/>
          </rPr>
          <t xml:space="preserve">
Khu đô thị sinh thái VCN  </t>
        </r>
      </text>
    </comment>
    <comment ref="B62" authorId="1">
      <text>
        <r>
          <rPr>
            <b/>
            <sz val="9"/>
            <color indexed="81"/>
            <rFont val="Tahoma"/>
            <family val="2"/>
          </rPr>
          <t>Admin:</t>
        </r>
        <r>
          <rPr>
            <sz val="9"/>
            <color indexed="81"/>
            <rFont val="Tahoma"/>
            <family val="2"/>
          </rPr>
          <t xml:space="preserve">
Đã quá 3 năm</t>
        </r>
      </text>
    </comment>
  </commentList>
</comments>
</file>

<file path=xl/comments2.xml><?xml version="1.0" encoding="utf-8"?>
<comments xmlns="http://schemas.openxmlformats.org/spreadsheetml/2006/main">
  <authors>
    <author>Mr.Tai</author>
    <author>Inspiron</author>
  </authors>
  <commentList>
    <comment ref="G2" authorId="0">
      <text>
        <r>
          <rPr>
            <b/>
            <sz val="9"/>
            <color indexed="81"/>
            <rFont val="Tahoma"/>
            <family val="2"/>
          </rPr>
          <t>Mr.Tai:</t>
        </r>
        <r>
          <rPr>
            <sz val="9"/>
            <color indexed="81"/>
            <rFont val="Tahoma"/>
            <family val="2"/>
          </rPr>
          <t xml:space="preserve">
Yêu cầu nhập chính xác tên xã: TT Di Linh, xã Bảo Lâm, xã Đinh Trang Hòa
…
</t>
        </r>
      </text>
    </comment>
    <comment ref="B78" authorId="1">
      <text>
        <r>
          <rPr>
            <b/>
            <sz val="9"/>
            <color indexed="81"/>
            <rFont val="Tahoma"/>
            <family val="2"/>
          </rPr>
          <t>Inspiron:</t>
        </r>
        <r>
          <rPr>
            <sz val="9"/>
            <color indexed="81"/>
            <rFont val="Tahoma"/>
            <family val="2"/>
          </rPr>
          <t xml:space="preserve">
chiếm đất giao thông là vô lý</t>
        </r>
      </text>
    </comment>
  </commentList>
</comments>
</file>

<file path=xl/comments3.xml><?xml version="1.0" encoding="utf-8"?>
<comments xmlns="http://schemas.openxmlformats.org/spreadsheetml/2006/main">
  <authors>
    <author>Mr.Tai</author>
    <author>Admin</author>
  </authors>
  <commentList>
    <comment ref="E3" authorId="0">
      <text>
        <r>
          <rPr>
            <b/>
            <sz val="9"/>
            <color indexed="81"/>
            <rFont val="Tahoma"/>
            <family val="2"/>
          </rPr>
          <t>Mr.Tai:</t>
        </r>
        <r>
          <rPr>
            <sz val="9"/>
            <color indexed="81"/>
            <rFont val="Tahoma"/>
            <family val="2"/>
          </rPr>
          <t xml:space="preserve">
Yêu cầu nhập chính xác tên xã: TT Di Linh, xã Bảo Lâm, xã Đinh Trang Hòa
…
</t>
        </r>
      </text>
    </comment>
    <comment ref="B9" authorId="1">
      <text>
        <r>
          <rPr>
            <b/>
            <sz val="9"/>
            <color indexed="81"/>
            <rFont val="Tahoma"/>
            <family val="2"/>
          </rPr>
          <t>Admin:</t>
        </r>
        <r>
          <rPr>
            <sz val="9"/>
            <color indexed="81"/>
            <rFont val="Tahoma"/>
            <family val="2"/>
          </rPr>
          <t xml:space="preserve">
Đã quá 3 năm</t>
        </r>
      </text>
    </comment>
    <comment ref="B10" authorId="1">
      <text>
        <r>
          <rPr>
            <b/>
            <sz val="9"/>
            <color indexed="81"/>
            <rFont val="Tahoma"/>
            <family val="2"/>
          </rPr>
          <t>Admin:</t>
        </r>
        <r>
          <rPr>
            <sz val="9"/>
            <color indexed="81"/>
            <rFont val="Tahoma"/>
            <family val="2"/>
          </rPr>
          <t xml:space="preserve">
Đã quá 3 năm</t>
        </r>
      </text>
    </comment>
    <comment ref="B11" authorId="1">
      <text>
        <r>
          <rPr>
            <b/>
            <sz val="9"/>
            <color indexed="81"/>
            <rFont val="Tahoma"/>
            <family val="2"/>
          </rPr>
          <t>Admin:</t>
        </r>
        <r>
          <rPr>
            <sz val="9"/>
            <color indexed="81"/>
            <rFont val="Tahoma"/>
            <family val="2"/>
          </rPr>
          <t xml:space="preserve">
Đã quá 3 năm</t>
        </r>
      </text>
    </comment>
    <comment ref="B12" authorId="1">
      <text>
        <r>
          <rPr>
            <b/>
            <sz val="9"/>
            <color indexed="81"/>
            <rFont val="Tahoma"/>
            <family val="2"/>
          </rPr>
          <t>Admin:</t>
        </r>
        <r>
          <rPr>
            <sz val="9"/>
            <color indexed="81"/>
            <rFont val="Tahoma"/>
            <family val="2"/>
          </rPr>
          <t xml:space="preserve">
Đã quá 3 năm</t>
        </r>
      </text>
    </comment>
    <comment ref="B13" authorId="1">
      <text>
        <r>
          <rPr>
            <b/>
            <sz val="9"/>
            <color indexed="81"/>
            <rFont val="Tahoma"/>
            <family val="2"/>
          </rPr>
          <t>Admin:</t>
        </r>
        <r>
          <rPr>
            <sz val="9"/>
            <color indexed="81"/>
            <rFont val="Tahoma"/>
            <family val="2"/>
          </rPr>
          <t xml:space="preserve">
Đã quá 3 năm</t>
        </r>
      </text>
    </comment>
    <comment ref="B14" authorId="1">
      <text>
        <r>
          <rPr>
            <b/>
            <sz val="9"/>
            <color indexed="81"/>
            <rFont val="Tahoma"/>
            <family val="2"/>
          </rPr>
          <t>Admin:</t>
        </r>
        <r>
          <rPr>
            <sz val="9"/>
            <color indexed="81"/>
            <rFont val="Tahoma"/>
            <family val="2"/>
          </rPr>
          <t xml:space="preserve">
Đã quá 3 năm</t>
        </r>
      </text>
    </comment>
    <comment ref="B18" authorId="1">
      <text>
        <r>
          <rPr>
            <b/>
            <sz val="9"/>
            <color indexed="81"/>
            <rFont val="Tahoma"/>
            <family val="2"/>
          </rPr>
          <t>Admin:</t>
        </r>
        <r>
          <rPr>
            <sz val="9"/>
            <color indexed="81"/>
            <rFont val="Tahoma"/>
            <family val="2"/>
          </rPr>
          <t xml:space="preserve">
Đã quá 3 năm</t>
        </r>
      </text>
    </comment>
    <comment ref="B19" authorId="1">
      <text>
        <r>
          <rPr>
            <b/>
            <sz val="9"/>
            <color indexed="81"/>
            <rFont val="Tahoma"/>
            <family val="2"/>
          </rPr>
          <t>Admin:</t>
        </r>
        <r>
          <rPr>
            <sz val="9"/>
            <color indexed="81"/>
            <rFont val="Tahoma"/>
            <family val="2"/>
          </rPr>
          <t xml:space="preserve">
Đã quá 3 năm</t>
        </r>
      </text>
    </comment>
    <comment ref="B20" authorId="1">
      <text>
        <r>
          <rPr>
            <b/>
            <sz val="9"/>
            <color indexed="81"/>
            <rFont val="Tahoma"/>
            <family val="2"/>
          </rPr>
          <t>Admin:</t>
        </r>
        <r>
          <rPr>
            <sz val="9"/>
            <color indexed="81"/>
            <rFont val="Tahoma"/>
            <family val="2"/>
          </rPr>
          <t xml:space="preserve">
Đã quá 3 năm</t>
        </r>
      </text>
    </comment>
    <comment ref="B22" authorId="1">
      <text>
        <r>
          <rPr>
            <b/>
            <sz val="9"/>
            <color indexed="81"/>
            <rFont val="Tahoma"/>
            <family val="2"/>
          </rPr>
          <t>Admin:</t>
        </r>
        <r>
          <rPr>
            <sz val="9"/>
            <color indexed="81"/>
            <rFont val="Tahoma"/>
            <family val="2"/>
          </rPr>
          <t xml:space="preserve">
Đã quá 3 năm</t>
        </r>
      </text>
    </comment>
    <comment ref="B23" authorId="1">
      <text>
        <r>
          <rPr>
            <b/>
            <sz val="9"/>
            <color indexed="81"/>
            <rFont val="Tahoma"/>
            <family val="2"/>
          </rPr>
          <t>Admin:</t>
        </r>
        <r>
          <rPr>
            <sz val="9"/>
            <color indexed="81"/>
            <rFont val="Tahoma"/>
            <family val="2"/>
          </rPr>
          <t xml:space="preserve">
Đã quá 3 năm</t>
        </r>
      </text>
    </comment>
    <comment ref="B24" authorId="1">
      <text>
        <r>
          <rPr>
            <b/>
            <sz val="9"/>
            <color indexed="81"/>
            <rFont val="Tahoma"/>
            <family val="2"/>
          </rPr>
          <t>Admin:</t>
        </r>
        <r>
          <rPr>
            <sz val="9"/>
            <color indexed="81"/>
            <rFont val="Tahoma"/>
            <family val="2"/>
          </rPr>
          <t xml:space="preserve">
Đã quá 3 năm</t>
        </r>
      </text>
    </comment>
  </commentList>
</comments>
</file>

<file path=xl/comments4.xml><?xml version="1.0" encoding="utf-8"?>
<comments xmlns="http://schemas.openxmlformats.org/spreadsheetml/2006/main">
  <authors>
    <author>Mr.Tai</author>
    <author>Admin</author>
  </authors>
  <commentList>
    <comment ref="F4" authorId="0">
      <text>
        <r>
          <rPr>
            <b/>
            <sz val="9"/>
            <color indexed="81"/>
            <rFont val="Tahoma"/>
            <family val="2"/>
          </rPr>
          <t>Mr.Tai:</t>
        </r>
        <r>
          <rPr>
            <sz val="9"/>
            <color indexed="81"/>
            <rFont val="Tahoma"/>
            <family val="2"/>
          </rPr>
          <t xml:space="preserve">
Yêu cầu nhập chính xác tên xã: TT Di Linh, xã Bảo Lâm, xã Đinh Trang Hòa
…
</t>
        </r>
      </text>
    </comment>
    <comment ref="B11" authorId="1">
      <text>
        <r>
          <rPr>
            <b/>
            <sz val="9"/>
            <color indexed="81"/>
            <rFont val="Tahoma"/>
            <family val="2"/>
          </rPr>
          <t>Admin:</t>
        </r>
        <r>
          <rPr>
            <sz val="9"/>
            <color indexed="81"/>
            <rFont val="Tahoma"/>
            <family val="2"/>
          </rPr>
          <t xml:space="preserve">
Đã quá 3 năm</t>
        </r>
      </text>
    </comment>
    <comment ref="B12" authorId="1">
      <text>
        <r>
          <rPr>
            <b/>
            <sz val="9"/>
            <color indexed="81"/>
            <rFont val="Tahoma"/>
            <family val="2"/>
          </rPr>
          <t>Admin:</t>
        </r>
        <r>
          <rPr>
            <sz val="9"/>
            <color indexed="81"/>
            <rFont val="Tahoma"/>
            <family val="2"/>
          </rPr>
          <t xml:space="preserve">
Đã quá 3 năm</t>
        </r>
      </text>
    </comment>
    <comment ref="B14" authorId="1">
      <text>
        <r>
          <rPr>
            <b/>
            <sz val="9"/>
            <color indexed="81"/>
            <rFont val="Tahoma"/>
            <family val="2"/>
          </rPr>
          <t>Admin:</t>
        </r>
        <r>
          <rPr>
            <sz val="9"/>
            <color indexed="81"/>
            <rFont val="Tahoma"/>
            <family val="2"/>
          </rPr>
          <t xml:space="preserve">
Đã quá 3 năm
</t>
        </r>
      </text>
    </comment>
    <comment ref="B15" authorId="1">
      <text>
        <r>
          <rPr>
            <b/>
            <sz val="9"/>
            <color indexed="81"/>
            <rFont val="Tahoma"/>
            <family val="2"/>
          </rPr>
          <t>Admin:</t>
        </r>
        <r>
          <rPr>
            <sz val="9"/>
            <color indexed="81"/>
            <rFont val="Tahoma"/>
            <family val="2"/>
          </rPr>
          <t xml:space="preserve">
Đã quá 3 năm</t>
        </r>
      </text>
    </comment>
    <comment ref="B16" authorId="1">
      <text>
        <r>
          <rPr>
            <b/>
            <sz val="9"/>
            <color indexed="81"/>
            <rFont val="Tahoma"/>
            <family val="2"/>
          </rPr>
          <t>Admin:</t>
        </r>
        <r>
          <rPr>
            <sz val="9"/>
            <color indexed="81"/>
            <rFont val="Tahoma"/>
            <family val="2"/>
          </rPr>
          <t xml:space="preserve">
Đã quá 3 năm</t>
        </r>
      </text>
    </comment>
    <comment ref="B17" authorId="1">
      <text>
        <r>
          <rPr>
            <b/>
            <sz val="9"/>
            <color indexed="81"/>
            <rFont val="Tahoma"/>
            <family val="2"/>
          </rPr>
          <t>Admin:</t>
        </r>
        <r>
          <rPr>
            <sz val="9"/>
            <color indexed="81"/>
            <rFont val="Tahoma"/>
            <family val="2"/>
          </rPr>
          <t xml:space="preserve">
Đã quá 3 năm</t>
        </r>
      </text>
    </comment>
    <comment ref="B18" authorId="1">
      <text>
        <r>
          <rPr>
            <b/>
            <sz val="9"/>
            <color indexed="81"/>
            <rFont val="Tahoma"/>
            <family val="2"/>
          </rPr>
          <t>Admin:</t>
        </r>
        <r>
          <rPr>
            <sz val="9"/>
            <color indexed="81"/>
            <rFont val="Tahoma"/>
            <family val="2"/>
          </rPr>
          <t xml:space="preserve">
Đã quá 3 năm</t>
        </r>
      </text>
    </comment>
    <comment ref="B19" authorId="1">
      <text>
        <r>
          <rPr>
            <b/>
            <sz val="9"/>
            <color indexed="81"/>
            <rFont val="Tahoma"/>
            <family val="2"/>
          </rPr>
          <t>Admin:</t>
        </r>
        <r>
          <rPr>
            <sz val="9"/>
            <color indexed="81"/>
            <rFont val="Tahoma"/>
            <family val="2"/>
          </rPr>
          <t xml:space="preserve">
Đã quá 3 năm</t>
        </r>
      </text>
    </comment>
    <comment ref="B28" authorId="1">
      <text>
        <r>
          <rPr>
            <b/>
            <sz val="9"/>
            <color indexed="81"/>
            <rFont val="Tahoma"/>
            <family val="2"/>
          </rPr>
          <t>Admin:</t>
        </r>
        <r>
          <rPr>
            <sz val="9"/>
            <color indexed="81"/>
            <rFont val="Tahoma"/>
            <family val="2"/>
          </rPr>
          <t xml:space="preserve">
Đã quá 3 năm</t>
        </r>
      </text>
    </comment>
    <comment ref="B33" authorId="1">
      <text>
        <r>
          <rPr>
            <b/>
            <sz val="9"/>
            <color indexed="81"/>
            <rFont val="Tahoma"/>
            <family val="2"/>
          </rPr>
          <t>Admin:</t>
        </r>
        <r>
          <rPr>
            <sz val="9"/>
            <color indexed="81"/>
            <rFont val="Tahoma"/>
            <family val="2"/>
          </rPr>
          <t xml:space="preserve">
Đã quá 3 năm</t>
        </r>
      </text>
    </comment>
    <comment ref="B35" authorId="1">
      <text>
        <r>
          <rPr>
            <b/>
            <sz val="9"/>
            <color indexed="81"/>
            <rFont val="Tahoma"/>
            <family val="2"/>
          </rPr>
          <t>Admin:</t>
        </r>
        <r>
          <rPr>
            <sz val="9"/>
            <color indexed="81"/>
            <rFont val="Tahoma"/>
            <family val="2"/>
          </rPr>
          <t xml:space="preserve">
Đã quá 3 năm</t>
        </r>
      </text>
    </comment>
    <comment ref="B36" authorId="1">
      <text>
        <r>
          <rPr>
            <b/>
            <sz val="9"/>
            <color indexed="81"/>
            <rFont val="Tahoma"/>
            <family val="2"/>
          </rPr>
          <t>Admin:</t>
        </r>
        <r>
          <rPr>
            <sz val="9"/>
            <color indexed="81"/>
            <rFont val="Tahoma"/>
            <family val="2"/>
          </rPr>
          <t xml:space="preserve">
Đã quá 3 năm</t>
        </r>
      </text>
    </comment>
    <comment ref="B37" authorId="1">
      <text>
        <r>
          <rPr>
            <b/>
            <sz val="9"/>
            <color indexed="81"/>
            <rFont val="Tahoma"/>
            <family val="2"/>
          </rPr>
          <t>Admin:</t>
        </r>
        <r>
          <rPr>
            <sz val="9"/>
            <color indexed="81"/>
            <rFont val="Tahoma"/>
            <family val="2"/>
          </rPr>
          <t xml:space="preserve">
Đã quá 3 năm</t>
        </r>
      </text>
    </comment>
    <comment ref="B38" authorId="1">
      <text>
        <r>
          <rPr>
            <b/>
            <sz val="9"/>
            <color indexed="81"/>
            <rFont val="Tahoma"/>
            <family val="2"/>
          </rPr>
          <t>Admin:</t>
        </r>
        <r>
          <rPr>
            <sz val="9"/>
            <color indexed="81"/>
            <rFont val="Tahoma"/>
            <family val="2"/>
          </rPr>
          <t xml:space="preserve">
Đã quá 3 năm</t>
        </r>
      </text>
    </comment>
    <comment ref="B39" authorId="1">
      <text>
        <r>
          <rPr>
            <b/>
            <sz val="9"/>
            <color indexed="81"/>
            <rFont val="Tahoma"/>
            <family val="2"/>
          </rPr>
          <t>Admin:</t>
        </r>
        <r>
          <rPr>
            <sz val="9"/>
            <color indexed="81"/>
            <rFont val="Tahoma"/>
            <family val="2"/>
          </rPr>
          <t xml:space="preserve">
Đã quá 3 năm</t>
        </r>
      </text>
    </comment>
    <comment ref="B42" authorId="1">
      <text>
        <r>
          <rPr>
            <b/>
            <sz val="9"/>
            <color indexed="81"/>
            <rFont val="Tahoma"/>
            <family val="2"/>
          </rPr>
          <t>Admin:</t>
        </r>
        <r>
          <rPr>
            <sz val="9"/>
            <color indexed="81"/>
            <rFont val="Tahoma"/>
            <family val="2"/>
          </rPr>
          <t xml:space="preserve">
Đã quá 3 năm
</t>
        </r>
      </text>
    </comment>
    <comment ref="B43" authorId="1">
      <text>
        <r>
          <rPr>
            <b/>
            <sz val="9"/>
            <color indexed="81"/>
            <rFont val="Tahoma"/>
            <family val="2"/>
          </rPr>
          <t>Admin:</t>
        </r>
        <r>
          <rPr>
            <sz val="9"/>
            <color indexed="81"/>
            <rFont val="Tahoma"/>
            <family val="2"/>
          </rPr>
          <t xml:space="preserve">
Khu đô thị sinh thái VCN  </t>
        </r>
      </text>
    </comment>
    <comment ref="B44" authorId="1">
      <text>
        <r>
          <rPr>
            <b/>
            <sz val="9"/>
            <color indexed="81"/>
            <rFont val="Tahoma"/>
            <family val="2"/>
          </rPr>
          <t>Admin:</t>
        </r>
        <r>
          <rPr>
            <sz val="9"/>
            <color indexed="81"/>
            <rFont val="Tahoma"/>
            <family val="2"/>
          </rPr>
          <t xml:space="preserve">
Khu đô thị sinh thái VCN  </t>
        </r>
      </text>
    </comment>
  </commentList>
</comments>
</file>

<file path=xl/comments5.xml><?xml version="1.0" encoding="utf-8"?>
<comments xmlns="http://schemas.openxmlformats.org/spreadsheetml/2006/main">
  <authors>
    <author>Mr.Tai</author>
  </authors>
  <commentList>
    <comment ref="F4" authorId="0">
      <text>
        <r>
          <rPr>
            <b/>
            <sz val="9"/>
            <color indexed="81"/>
            <rFont val="Tahoma"/>
            <family val="2"/>
          </rPr>
          <t>Mr.Tai:</t>
        </r>
        <r>
          <rPr>
            <sz val="9"/>
            <color indexed="81"/>
            <rFont val="Tahoma"/>
            <family val="2"/>
          </rPr>
          <t xml:space="preserve">
Yêu cầu nhập chính xác tên xã: TT Di Linh, xã Bảo Lâm, xã Đinh Trang Hòa
…
</t>
        </r>
      </text>
    </comment>
  </commentList>
</comments>
</file>

<file path=xl/comments6.xml><?xml version="1.0" encoding="utf-8"?>
<comments xmlns="http://schemas.openxmlformats.org/spreadsheetml/2006/main">
  <authors>
    <author>Mr.Tai</author>
    <author>Admin</author>
  </authors>
  <commentList>
    <comment ref="F4" authorId="0">
      <text>
        <r>
          <rPr>
            <b/>
            <sz val="9"/>
            <color indexed="81"/>
            <rFont val="Tahoma"/>
            <family val="2"/>
          </rPr>
          <t>Mr.Tai:</t>
        </r>
        <r>
          <rPr>
            <sz val="9"/>
            <color indexed="81"/>
            <rFont val="Tahoma"/>
            <family val="2"/>
          </rPr>
          <t xml:space="preserve">
Yêu cầu nhập chính xác tên xã: TT Di Linh, xã Bảo Lâm, xã Đinh Trang Hòa
…
</t>
        </r>
      </text>
    </comment>
    <comment ref="B18" authorId="1">
      <text>
        <r>
          <rPr>
            <b/>
            <sz val="9"/>
            <color indexed="81"/>
            <rFont val="Tahoma"/>
            <family val="2"/>
          </rPr>
          <t>Admin:</t>
        </r>
        <r>
          <rPr>
            <sz val="9"/>
            <color indexed="81"/>
            <rFont val="Tahoma"/>
            <family val="2"/>
          </rPr>
          <t xml:space="preserve">
Đã quá 3 năm</t>
        </r>
      </text>
    </comment>
    <comment ref="B19" authorId="1">
      <text>
        <r>
          <rPr>
            <b/>
            <sz val="9"/>
            <color indexed="81"/>
            <rFont val="Tahoma"/>
            <family val="2"/>
          </rPr>
          <t>Admin:</t>
        </r>
        <r>
          <rPr>
            <sz val="9"/>
            <color indexed="81"/>
            <rFont val="Tahoma"/>
            <family val="2"/>
          </rPr>
          <t xml:space="preserve">
Đã quá 3 năm</t>
        </r>
      </text>
    </comment>
    <comment ref="B22" authorId="1">
      <text>
        <r>
          <rPr>
            <b/>
            <sz val="9"/>
            <color indexed="81"/>
            <rFont val="Tahoma"/>
            <family val="2"/>
          </rPr>
          <t>Admin:</t>
        </r>
        <r>
          <rPr>
            <sz val="9"/>
            <color indexed="81"/>
            <rFont val="Tahoma"/>
            <family val="2"/>
          </rPr>
          <t xml:space="preserve">
Đã quá 3 năm</t>
        </r>
      </text>
    </comment>
    <comment ref="B23" authorId="1">
      <text>
        <r>
          <rPr>
            <b/>
            <sz val="9"/>
            <color indexed="81"/>
            <rFont val="Tahoma"/>
            <family val="2"/>
          </rPr>
          <t>Admin:</t>
        </r>
        <r>
          <rPr>
            <sz val="9"/>
            <color indexed="81"/>
            <rFont val="Tahoma"/>
            <family val="2"/>
          </rPr>
          <t xml:space="preserve">
Đã quá 3 năm
</t>
        </r>
      </text>
    </comment>
    <comment ref="B24" authorId="1">
      <text>
        <r>
          <rPr>
            <b/>
            <sz val="9"/>
            <color indexed="81"/>
            <rFont val="Tahoma"/>
            <family val="2"/>
          </rPr>
          <t>Admin:</t>
        </r>
        <r>
          <rPr>
            <sz val="9"/>
            <color indexed="81"/>
            <rFont val="Tahoma"/>
            <family val="2"/>
          </rPr>
          <t xml:space="preserve">
Đã quá 3 năm</t>
        </r>
      </text>
    </comment>
    <comment ref="B25" authorId="1">
      <text>
        <r>
          <rPr>
            <b/>
            <sz val="9"/>
            <color indexed="81"/>
            <rFont val="Tahoma"/>
            <family val="2"/>
          </rPr>
          <t>Admin:</t>
        </r>
        <r>
          <rPr>
            <sz val="9"/>
            <color indexed="81"/>
            <rFont val="Tahoma"/>
            <family val="2"/>
          </rPr>
          <t xml:space="preserve">
Đã quá 3 năm</t>
        </r>
      </text>
    </comment>
    <comment ref="B26" authorId="1">
      <text>
        <r>
          <rPr>
            <b/>
            <sz val="9"/>
            <color indexed="81"/>
            <rFont val="Tahoma"/>
            <family val="2"/>
          </rPr>
          <t>Admin:</t>
        </r>
        <r>
          <rPr>
            <sz val="9"/>
            <color indexed="81"/>
            <rFont val="Tahoma"/>
            <family val="2"/>
          </rPr>
          <t xml:space="preserve">
Đã quá 3 năm</t>
        </r>
      </text>
    </comment>
    <comment ref="B27" authorId="1">
      <text>
        <r>
          <rPr>
            <b/>
            <sz val="9"/>
            <color indexed="81"/>
            <rFont val="Tahoma"/>
            <family val="2"/>
          </rPr>
          <t>Admin:</t>
        </r>
        <r>
          <rPr>
            <sz val="9"/>
            <color indexed="81"/>
            <rFont val="Tahoma"/>
            <family val="2"/>
          </rPr>
          <t xml:space="preserve">
Đã quá 3 năm</t>
        </r>
      </text>
    </comment>
    <comment ref="B28" authorId="1">
      <text>
        <r>
          <rPr>
            <b/>
            <sz val="9"/>
            <color indexed="81"/>
            <rFont val="Tahoma"/>
            <family val="2"/>
          </rPr>
          <t>Admin:</t>
        </r>
        <r>
          <rPr>
            <sz val="9"/>
            <color indexed="81"/>
            <rFont val="Tahoma"/>
            <family val="2"/>
          </rPr>
          <t xml:space="preserve">
Đã quá 3 năm</t>
        </r>
      </text>
    </comment>
    <comment ref="B64" authorId="1">
      <text>
        <r>
          <rPr>
            <b/>
            <sz val="9"/>
            <color indexed="81"/>
            <rFont val="Tahoma"/>
            <family val="2"/>
          </rPr>
          <t>Admin:</t>
        </r>
        <r>
          <rPr>
            <sz val="9"/>
            <color indexed="81"/>
            <rFont val="Tahoma"/>
            <family val="2"/>
          </rPr>
          <t xml:space="preserve">
Đã quá 3 năm</t>
        </r>
      </text>
    </comment>
    <comment ref="B86" authorId="1">
      <text>
        <r>
          <rPr>
            <b/>
            <sz val="9"/>
            <color indexed="81"/>
            <rFont val="Tahoma"/>
            <family val="2"/>
          </rPr>
          <t>Admin:</t>
        </r>
        <r>
          <rPr>
            <sz val="9"/>
            <color indexed="81"/>
            <rFont val="Tahoma"/>
            <family val="2"/>
          </rPr>
          <t xml:space="preserve">
Đã quá 3 năm</t>
        </r>
      </text>
    </comment>
    <comment ref="B88" authorId="1">
      <text>
        <r>
          <rPr>
            <b/>
            <sz val="9"/>
            <color indexed="81"/>
            <rFont val="Tahoma"/>
            <family val="2"/>
          </rPr>
          <t>Admin:</t>
        </r>
        <r>
          <rPr>
            <sz val="9"/>
            <color indexed="81"/>
            <rFont val="Tahoma"/>
            <family val="2"/>
          </rPr>
          <t xml:space="preserve">
Đã quá 3 năm</t>
        </r>
      </text>
    </comment>
    <comment ref="B89" authorId="1">
      <text>
        <r>
          <rPr>
            <b/>
            <sz val="9"/>
            <color indexed="81"/>
            <rFont val="Tahoma"/>
            <family val="2"/>
          </rPr>
          <t>Admin:</t>
        </r>
        <r>
          <rPr>
            <sz val="9"/>
            <color indexed="81"/>
            <rFont val="Tahoma"/>
            <family val="2"/>
          </rPr>
          <t xml:space="preserve">
Đã quá 3 năm</t>
        </r>
      </text>
    </comment>
    <comment ref="B92" authorId="1">
      <text>
        <r>
          <rPr>
            <b/>
            <sz val="9"/>
            <color indexed="81"/>
            <rFont val="Tahoma"/>
            <family val="2"/>
          </rPr>
          <t>Admin:</t>
        </r>
        <r>
          <rPr>
            <sz val="9"/>
            <color indexed="81"/>
            <rFont val="Tahoma"/>
            <family val="2"/>
          </rPr>
          <t xml:space="preserve">
Đã quá 3 năm</t>
        </r>
      </text>
    </comment>
    <comment ref="B93" authorId="1">
      <text>
        <r>
          <rPr>
            <b/>
            <sz val="9"/>
            <color indexed="81"/>
            <rFont val="Tahoma"/>
            <family val="2"/>
          </rPr>
          <t>Admin:</t>
        </r>
        <r>
          <rPr>
            <sz val="9"/>
            <color indexed="81"/>
            <rFont val="Tahoma"/>
            <family val="2"/>
          </rPr>
          <t xml:space="preserve">
Đã quá 3 năm</t>
        </r>
      </text>
    </comment>
    <comment ref="B96" authorId="1">
      <text>
        <r>
          <rPr>
            <b/>
            <sz val="9"/>
            <color indexed="81"/>
            <rFont val="Tahoma"/>
            <family val="2"/>
          </rPr>
          <t>Admin:</t>
        </r>
        <r>
          <rPr>
            <sz val="9"/>
            <color indexed="81"/>
            <rFont val="Tahoma"/>
            <family val="2"/>
          </rPr>
          <t xml:space="preserve">
Đã quá 3 năm
</t>
        </r>
      </text>
    </comment>
    <comment ref="B100" authorId="1">
      <text>
        <r>
          <rPr>
            <b/>
            <sz val="9"/>
            <color indexed="81"/>
            <rFont val="Tahoma"/>
            <family val="2"/>
          </rPr>
          <t>Admin:</t>
        </r>
        <r>
          <rPr>
            <sz val="9"/>
            <color indexed="81"/>
            <rFont val="Tahoma"/>
            <family val="2"/>
          </rPr>
          <t xml:space="preserve">
Khu đô thị sinh thái VCN  </t>
        </r>
      </text>
    </comment>
    <comment ref="B101" authorId="1">
      <text>
        <r>
          <rPr>
            <b/>
            <sz val="9"/>
            <color indexed="81"/>
            <rFont val="Tahoma"/>
            <family val="2"/>
          </rPr>
          <t>Admin:</t>
        </r>
        <r>
          <rPr>
            <sz val="9"/>
            <color indexed="81"/>
            <rFont val="Tahoma"/>
            <family val="2"/>
          </rPr>
          <t xml:space="preserve">
Khu đô thị sinh thái VCN  </t>
        </r>
      </text>
    </comment>
    <comment ref="B123" authorId="1">
      <text>
        <r>
          <rPr>
            <b/>
            <sz val="9"/>
            <color indexed="81"/>
            <rFont val="Tahoma"/>
            <family val="2"/>
          </rPr>
          <t>Admin:</t>
        </r>
        <r>
          <rPr>
            <sz val="9"/>
            <color indexed="81"/>
            <rFont val="Tahoma"/>
            <family val="2"/>
          </rPr>
          <t xml:space="preserve">
Đã quá 3 năm</t>
        </r>
      </text>
    </comment>
  </commentList>
</comments>
</file>

<file path=xl/comments7.xml><?xml version="1.0" encoding="utf-8"?>
<comments xmlns="http://schemas.openxmlformats.org/spreadsheetml/2006/main">
  <authors>
    <author>Mr.Tai</author>
    <author>Admin</author>
  </authors>
  <commentList>
    <comment ref="F4" authorId="0">
      <text>
        <r>
          <rPr>
            <b/>
            <sz val="9"/>
            <color indexed="81"/>
            <rFont val="Tahoma"/>
            <family val="2"/>
          </rPr>
          <t>Mr.Tai:</t>
        </r>
        <r>
          <rPr>
            <sz val="9"/>
            <color indexed="81"/>
            <rFont val="Tahoma"/>
            <family val="2"/>
          </rPr>
          <t xml:space="preserve">
Yêu cầu nhập chính xác tên xã: TT Di Linh, xã Bảo Lâm, xã Đinh Trang Hòa
…
</t>
        </r>
      </text>
    </comment>
    <comment ref="B19" authorId="1">
      <text>
        <r>
          <rPr>
            <b/>
            <sz val="9"/>
            <color indexed="81"/>
            <rFont val="Tahoma"/>
            <family val="2"/>
          </rPr>
          <t>Admin:</t>
        </r>
        <r>
          <rPr>
            <sz val="9"/>
            <color indexed="81"/>
            <rFont val="Tahoma"/>
            <family val="2"/>
          </rPr>
          <t xml:space="preserve">
Đã quá 3 năm</t>
        </r>
      </text>
    </comment>
    <comment ref="B20" authorId="1">
      <text>
        <r>
          <rPr>
            <b/>
            <sz val="9"/>
            <color indexed="81"/>
            <rFont val="Tahoma"/>
            <family val="2"/>
          </rPr>
          <t>Admin:</t>
        </r>
        <r>
          <rPr>
            <sz val="9"/>
            <color indexed="81"/>
            <rFont val="Tahoma"/>
            <family val="2"/>
          </rPr>
          <t xml:space="preserve">
Đã quá 3 năm</t>
        </r>
      </text>
    </comment>
    <comment ref="B23" authorId="1">
      <text>
        <r>
          <rPr>
            <b/>
            <sz val="9"/>
            <color indexed="81"/>
            <rFont val="Tahoma"/>
            <family val="2"/>
          </rPr>
          <t>Admin:</t>
        </r>
        <r>
          <rPr>
            <sz val="9"/>
            <color indexed="81"/>
            <rFont val="Tahoma"/>
            <family val="2"/>
          </rPr>
          <t xml:space="preserve">
Đã quá 3 năm</t>
        </r>
      </text>
    </comment>
    <comment ref="B24" authorId="1">
      <text>
        <r>
          <rPr>
            <b/>
            <sz val="9"/>
            <color indexed="81"/>
            <rFont val="Tahoma"/>
            <family val="2"/>
          </rPr>
          <t>Admin:</t>
        </r>
        <r>
          <rPr>
            <sz val="9"/>
            <color indexed="81"/>
            <rFont val="Tahoma"/>
            <family val="2"/>
          </rPr>
          <t xml:space="preserve">
Đã quá 3 năm
</t>
        </r>
      </text>
    </comment>
    <comment ref="B25" authorId="1">
      <text>
        <r>
          <rPr>
            <b/>
            <sz val="9"/>
            <color indexed="81"/>
            <rFont val="Tahoma"/>
            <family val="2"/>
          </rPr>
          <t>Admin:</t>
        </r>
        <r>
          <rPr>
            <sz val="9"/>
            <color indexed="81"/>
            <rFont val="Tahoma"/>
            <family val="2"/>
          </rPr>
          <t xml:space="preserve">
Đã quá 3 năm</t>
        </r>
      </text>
    </comment>
    <comment ref="B26" authorId="1">
      <text>
        <r>
          <rPr>
            <b/>
            <sz val="9"/>
            <color indexed="81"/>
            <rFont val="Tahoma"/>
            <family val="2"/>
          </rPr>
          <t>Admin:</t>
        </r>
        <r>
          <rPr>
            <sz val="9"/>
            <color indexed="81"/>
            <rFont val="Tahoma"/>
            <family val="2"/>
          </rPr>
          <t xml:space="preserve">
Đã quá 3 năm</t>
        </r>
      </text>
    </comment>
    <comment ref="B27" authorId="1">
      <text>
        <r>
          <rPr>
            <b/>
            <sz val="9"/>
            <color indexed="81"/>
            <rFont val="Tahoma"/>
            <family val="2"/>
          </rPr>
          <t>Admin:</t>
        </r>
        <r>
          <rPr>
            <sz val="9"/>
            <color indexed="81"/>
            <rFont val="Tahoma"/>
            <family val="2"/>
          </rPr>
          <t xml:space="preserve">
Đã quá 3 năm</t>
        </r>
      </text>
    </comment>
    <comment ref="B28" authorId="1">
      <text>
        <r>
          <rPr>
            <b/>
            <sz val="9"/>
            <color indexed="81"/>
            <rFont val="Tahoma"/>
            <family val="2"/>
          </rPr>
          <t>Admin:</t>
        </r>
        <r>
          <rPr>
            <sz val="9"/>
            <color indexed="81"/>
            <rFont val="Tahoma"/>
            <family val="2"/>
          </rPr>
          <t xml:space="preserve">
Đã quá 3 năm</t>
        </r>
      </text>
    </comment>
    <comment ref="B29" authorId="1">
      <text>
        <r>
          <rPr>
            <b/>
            <sz val="9"/>
            <color indexed="81"/>
            <rFont val="Tahoma"/>
            <family val="2"/>
          </rPr>
          <t>Admin:</t>
        </r>
        <r>
          <rPr>
            <sz val="9"/>
            <color indexed="81"/>
            <rFont val="Tahoma"/>
            <family val="2"/>
          </rPr>
          <t xml:space="preserve">
Đã quá 3 năm</t>
        </r>
      </text>
    </comment>
    <comment ref="B64" authorId="1">
      <text>
        <r>
          <rPr>
            <b/>
            <sz val="9"/>
            <color indexed="81"/>
            <rFont val="Tahoma"/>
            <family val="2"/>
          </rPr>
          <t>Admin:</t>
        </r>
        <r>
          <rPr>
            <sz val="9"/>
            <color indexed="81"/>
            <rFont val="Tahoma"/>
            <family val="2"/>
          </rPr>
          <t xml:space="preserve">
Đã quá 3 năm</t>
        </r>
      </text>
    </comment>
    <comment ref="B79" authorId="1">
      <text>
        <r>
          <rPr>
            <b/>
            <sz val="9"/>
            <color indexed="81"/>
            <rFont val="Tahoma"/>
            <family val="2"/>
          </rPr>
          <t>Admin:</t>
        </r>
        <r>
          <rPr>
            <sz val="9"/>
            <color indexed="81"/>
            <rFont val="Tahoma"/>
            <family val="2"/>
          </rPr>
          <t xml:space="preserve">
Đã quá 3 năm</t>
        </r>
      </text>
    </comment>
    <comment ref="B80" authorId="1">
      <text>
        <r>
          <rPr>
            <b/>
            <sz val="9"/>
            <color indexed="81"/>
            <rFont val="Tahoma"/>
            <family val="2"/>
          </rPr>
          <t>Admin:</t>
        </r>
        <r>
          <rPr>
            <sz val="9"/>
            <color indexed="81"/>
            <rFont val="Tahoma"/>
            <family val="2"/>
          </rPr>
          <t xml:space="preserve">
Đã quá 3 năm</t>
        </r>
      </text>
    </comment>
    <comment ref="B81" authorId="1">
      <text>
        <r>
          <rPr>
            <b/>
            <sz val="9"/>
            <color indexed="81"/>
            <rFont val="Tahoma"/>
            <family val="2"/>
          </rPr>
          <t>Admin:</t>
        </r>
        <r>
          <rPr>
            <sz val="9"/>
            <color indexed="81"/>
            <rFont val="Tahoma"/>
            <family val="2"/>
          </rPr>
          <t xml:space="preserve">
Đã quá 3 năm</t>
        </r>
      </text>
    </comment>
    <comment ref="B84" authorId="1">
      <text>
        <r>
          <rPr>
            <b/>
            <sz val="9"/>
            <color indexed="81"/>
            <rFont val="Tahoma"/>
            <family val="2"/>
          </rPr>
          <t>Admin:</t>
        </r>
        <r>
          <rPr>
            <sz val="9"/>
            <color indexed="81"/>
            <rFont val="Tahoma"/>
            <family val="2"/>
          </rPr>
          <t xml:space="preserve">
Đã quá 3 năm</t>
        </r>
      </text>
    </comment>
    <comment ref="B87" authorId="1">
      <text>
        <r>
          <rPr>
            <b/>
            <sz val="9"/>
            <color indexed="81"/>
            <rFont val="Tahoma"/>
            <family val="2"/>
          </rPr>
          <t>Admin:</t>
        </r>
        <r>
          <rPr>
            <sz val="9"/>
            <color indexed="81"/>
            <rFont val="Tahoma"/>
            <family val="2"/>
          </rPr>
          <t xml:space="preserve">
Đã quá 3 năm
</t>
        </r>
      </text>
    </comment>
    <comment ref="B90" authorId="1">
      <text>
        <r>
          <rPr>
            <b/>
            <sz val="9"/>
            <color indexed="81"/>
            <rFont val="Tahoma"/>
            <family val="2"/>
          </rPr>
          <t>Admin:</t>
        </r>
        <r>
          <rPr>
            <sz val="9"/>
            <color indexed="81"/>
            <rFont val="Tahoma"/>
            <family val="2"/>
          </rPr>
          <t xml:space="preserve">
Khu đô thị sinh thái VCN  </t>
        </r>
      </text>
    </comment>
    <comment ref="B91" authorId="1">
      <text>
        <r>
          <rPr>
            <b/>
            <sz val="9"/>
            <color indexed="81"/>
            <rFont val="Tahoma"/>
            <family val="2"/>
          </rPr>
          <t>Admin:</t>
        </r>
        <r>
          <rPr>
            <sz val="9"/>
            <color indexed="81"/>
            <rFont val="Tahoma"/>
            <family val="2"/>
          </rPr>
          <t xml:space="preserve">
Khu đô thị sinh thái VCN  </t>
        </r>
      </text>
    </comment>
  </commentList>
</comments>
</file>

<file path=xl/comments8.xml><?xml version="1.0" encoding="utf-8"?>
<comments xmlns="http://schemas.openxmlformats.org/spreadsheetml/2006/main">
  <authors>
    <author>Mr.Tai</author>
    <author>Admin</author>
  </authors>
  <commentList>
    <comment ref="H3" authorId="0">
      <text>
        <r>
          <rPr>
            <b/>
            <sz val="9"/>
            <color indexed="81"/>
            <rFont val="Tahoma"/>
            <family val="2"/>
          </rPr>
          <t>Mr.Tai:</t>
        </r>
        <r>
          <rPr>
            <sz val="9"/>
            <color indexed="81"/>
            <rFont val="Tahoma"/>
            <family val="2"/>
          </rPr>
          <t xml:space="preserve">
Yêu cầu nhập chính xác tên xã: TT Di Linh, xã Bảo Lâm, xã Đinh Trang Hòa
…
</t>
        </r>
      </text>
    </comment>
    <comment ref="B10" authorId="1">
      <text>
        <r>
          <rPr>
            <b/>
            <sz val="9"/>
            <color indexed="81"/>
            <rFont val="Tahoma"/>
            <family val="2"/>
          </rPr>
          <t>Admin:</t>
        </r>
        <r>
          <rPr>
            <sz val="9"/>
            <color indexed="81"/>
            <rFont val="Tahoma"/>
            <family val="2"/>
          </rPr>
          <t xml:space="preserve">
Đã quá 3 năm</t>
        </r>
      </text>
    </comment>
  </commentList>
</comments>
</file>

<file path=xl/comments9.xml><?xml version="1.0" encoding="utf-8"?>
<comments xmlns="http://schemas.openxmlformats.org/spreadsheetml/2006/main">
  <authors>
    <author>Mr.Tai</author>
    <author>Admin</author>
    <author>AutoBVT</author>
  </authors>
  <commentList>
    <comment ref="J4" authorId="0">
      <text>
        <r>
          <rPr>
            <b/>
            <sz val="9"/>
            <color indexed="81"/>
            <rFont val="Tahoma"/>
            <family val="2"/>
          </rPr>
          <t>Mr.Tai:</t>
        </r>
        <r>
          <rPr>
            <sz val="9"/>
            <color indexed="81"/>
            <rFont val="Tahoma"/>
            <family val="2"/>
          </rPr>
          <t xml:space="preserve">
Yêu cầu nhập chính xác tên xã: TT Di Linh, xã Bảo Lâm, xã Đinh Trang Hòa
…
</t>
        </r>
      </text>
    </comment>
    <comment ref="B20" authorId="1">
      <text>
        <r>
          <rPr>
            <b/>
            <sz val="9"/>
            <color indexed="81"/>
            <rFont val="Tahoma"/>
            <family val="2"/>
          </rPr>
          <t>Admin:</t>
        </r>
        <r>
          <rPr>
            <sz val="9"/>
            <color indexed="81"/>
            <rFont val="Tahoma"/>
            <family val="2"/>
          </rPr>
          <t xml:space="preserve">
Đã quá 3 năm</t>
        </r>
      </text>
    </comment>
    <comment ref="B21" authorId="1">
      <text>
        <r>
          <rPr>
            <b/>
            <sz val="9"/>
            <color indexed="81"/>
            <rFont val="Tahoma"/>
            <family val="2"/>
          </rPr>
          <t>Admin:</t>
        </r>
        <r>
          <rPr>
            <sz val="9"/>
            <color indexed="81"/>
            <rFont val="Tahoma"/>
            <family val="2"/>
          </rPr>
          <t xml:space="preserve">
Đã quá 3 năm</t>
        </r>
      </text>
    </comment>
    <comment ref="B22" authorId="1">
      <text>
        <r>
          <rPr>
            <b/>
            <sz val="9"/>
            <color indexed="81"/>
            <rFont val="Tahoma"/>
            <family val="2"/>
          </rPr>
          <t>Admin:</t>
        </r>
        <r>
          <rPr>
            <sz val="9"/>
            <color indexed="81"/>
            <rFont val="Tahoma"/>
            <family val="2"/>
          </rPr>
          <t xml:space="preserve">
Đã quá 3 năm</t>
        </r>
      </text>
    </comment>
    <comment ref="B24" authorId="1">
      <text>
        <r>
          <rPr>
            <b/>
            <sz val="9"/>
            <color indexed="81"/>
            <rFont val="Tahoma"/>
            <family val="2"/>
          </rPr>
          <t>Admin:</t>
        </r>
        <r>
          <rPr>
            <sz val="9"/>
            <color indexed="81"/>
            <rFont val="Tahoma"/>
            <family val="2"/>
          </rPr>
          <t xml:space="preserve">
Đã quá 3 năm
</t>
        </r>
      </text>
    </comment>
    <comment ref="B28" authorId="1">
      <text>
        <r>
          <rPr>
            <b/>
            <sz val="9"/>
            <color indexed="81"/>
            <rFont val="Tahoma"/>
            <family val="2"/>
          </rPr>
          <t>Admin:</t>
        </r>
        <r>
          <rPr>
            <sz val="9"/>
            <color indexed="81"/>
            <rFont val="Tahoma"/>
            <family val="2"/>
          </rPr>
          <t xml:space="preserve">
Đã quá 3 năm</t>
        </r>
      </text>
    </comment>
    <comment ref="B29" authorId="1">
      <text>
        <r>
          <rPr>
            <b/>
            <sz val="9"/>
            <color indexed="81"/>
            <rFont val="Tahoma"/>
            <family val="2"/>
          </rPr>
          <t>Admin:</t>
        </r>
        <r>
          <rPr>
            <sz val="9"/>
            <color indexed="81"/>
            <rFont val="Tahoma"/>
            <family val="2"/>
          </rPr>
          <t xml:space="preserve">
Đã quá 3 năm</t>
        </r>
      </text>
    </comment>
    <comment ref="B30" authorId="1">
      <text>
        <r>
          <rPr>
            <b/>
            <sz val="9"/>
            <color indexed="81"/>
            <rFont val="Tahoma"/>
            <family val="2"/>
          </rPr>
          <t>Admin:</t>
        </r>
        <r>
          <rPr>
            <sz val="9"/>
            <color indexed="81"/>
            <rFont val="Tahoma"/>
            <family val="2"/>
          </rPr>
          <t xml:space="preserve">
Đã quá 3 năm</t>
        </r>
      </text>
    </comment>
    <comment ref="B31" authorId="1">
      <text>
        <r>
          <rPr>
            <b/>
            <sz val="9"/>
            <color indexed="81"/>
            <rFont val="Tahoma"/>
            <family val="2"/>
          </rPr>
          <t>Admin:</t>
        </r>
        <r>
          <rPr>
            <sz val="9"/>
            <color indexed="81"/>
            <rFont val="Tahoma"/>
            <family val="2"/>
          </rPr>
          <t xml:space="preserve">
Đã quá 3 năm</t>
        </r>
      </text>
    </comment>
    <comment ref="B32" authorId="1">
      <text>
        <r>
          <rPr>
            <b/>
            <sz val="9"/>
            <color indexed="81"/>
            <rFont val="Tahoma"/>
            <family val="2"/>
          </rPr>
          <t>Admin:</t>
        </r>
        <r>
          <rPr>
            <sz val="9"/>
            <color indexed="81"/>
            <rFont val="Tahoma"/>
            <family val="2"/>
          </rPr>
          <t xml:space="preserve">
Đã quá 3 năm</t>
        </r>
      </text>
    </comment>
    <comment ref="B46" authorId="2">
      <text>
        <r>
          <rPr>
            <b/>
            <sz val="9"/>
            <color indexed="81"/>
            <rFont val="Tahoma"/>
            <family val="2"/>
          </rPr>
          <t>AutoBVT:</t>
        </r>
        <r>
          <rPr>
            <sz val="9"/>
            <color indexed="81"/>
            <rFont val="Tahoma"/>
            <family val="2"/>
          </rPr>
          <t xml:space="preserve">
thiếu DT chiếm đất
</t>
        </r>
      </text>
    </comment>
    <comment ref="B47" authorId="2">
      <text>
        <r>
          <rPr>
            <b/>
            <sz val="9"/>
            <color indexed="81"/>
            <rFont val="Tahoma"/>
            <family val="2"/>
          </rPr>
          <t>AutoBVT:</t>
        </r>
        <r>
          <rPr>
            <sz val="9"/>
            <color indexed="81"/>
            <rFont val="Tahoma"/>
            <family val="2"/>
          </rPr>
          <t xml:space="preserve">
thiếu DT chiếm đất
</t>
        </r>
      </text>
    </comment>
    <comment ref="B48" authorId="2">
      <text>
        <r>
          <rPr>
            <b/>
            <sz val="9"/>
            <color indexed="81"/>
            <rFont val="Tahoma"/>
            <family val="2"/>
          </rPr>
          <t>AutoBVT:</t>
        </r>
        <r>
          <rPr>
            <sz val="9"/>
            <color indexed="81"/>
            <rFont val="Tahoma"/>
            <family val="2"/>
          </rPr>
          <t xml:space="preserve">
thiếu DT chiếm đất
</t>
        </r>
      </text>
    </comment>
    <comment ref="B49" authorId="2">
      <text>
        <r>
          <rPr>
            <b/>
            <sz val="9"/>
            <color indexed="81"/>
            <rFont val="Tahoma"/>
            <family val="2"/>
          </rPr>
          <t>AutoBVT:</t>
        </r>
        <r>
          <rPr>
            <sz val="9"/>
            <color indexed="81"/>
            <rFont val="Tahoma"/>
            <family val="2"/>
          </rPr>
          <t xml:space="preserve">
thiếu DT chiếm đất
</t>
        </r>
      </text>
    </comment>
    <comment ref="B50" authorId="2">
      <text>
        <r>
          <rPr>
            <b/>
            <sz val="9"/>
            <color indexed="81"/>
            <rFont val="Tahoma"/>
            <family val="2"/>
          </rPr>
          <t>AutoBVT:</t>
        </r>
        <r>
          <rPr>
            <sz val="9"/>
            <color indexed="81"/>
            <rFont val="Tahoma"/>
            <family val="2"/>
          </rPr>
          <t xml:space="preserve">
thiếu DT chiếm đất
</t>
        </r>
      </text>
    </comment>
    <comment ref="B51" authorId="2">
      <text>
        <r>
          <rPr>
            <b/>
            <sz val="9"/>
            <color indexed="81"/>
            <rFont val="Tahoma"/>
            <family val="2"/>
          </rPr>
          <t>AutoBVT:</t>
        </r>
        <r>
          <rPr>
            <sz val="9"/>
            <color indexed="81"/>
            <rFont val="Tahoma"/>
            <family val="2"/>
          </rPr>
          <t xml:space="preserve">
thiếu DT chiếm đất
</t>
        </r>
      </text>
    </comment>
    <comment ref="B52" authorId="2">
      <text>
        <r>
          <rPr>
            <b/>
            <sz val="9"/>
            <color indexed="81"/>
            <rFont val="Tahoma"/>
            <family val="2"/>
          </rPr>
          <t>AutoBVT:</t>
        </r>
        <r>
          <rPr>
            <sz val="9"/>
            <color indexed="81"/>
            <rFont val="Tahoma"/>
            <family val="2"/>
          </rPr>
          <t xml:space="preserve">
thiếu DT chiếm đất
</t>
        </r>
      </text>
    </comment>
    <comment ref="B53" authorId="2">
      <text>
        <r>
          <rPr>
            <b/>
            <sz val="9"/>
            <color indexed="81"/>
            <rFont val="Tahoma"/>
            <family val="2"/>
          </rPr>
          <t>AutoBVT:</t>
        </r>
        <r>
          <rPr>
            <sz val="9"/>
            <color indexed="81"/>
            <rFont val="Tahoma"/>
            <family val="2"/>
          </rPr>
          <t xml:space="preserve">
thiếu DT chiếm đất
</t>
        </r>
      </text>
    </comment>
    <comment ref="B93" authorId="1">
      <text>
        <r>
          <rPr>
            <b/>
            <sz val="9"/>
            <color indexed="81"/>
            <rFont val="Tahoma"/>
            <family val="2"/>
          </rPr>
          <t>Admin:</t>
        </r>
        <r>
          <rPr>
            <sz val="9"/>
            <color indexed="81"/>
            <rFont val="Tahoma"/>
            <family val="2"/>
          </rPr>
          <t xml:space="preserve">
Đã quá 3 năm</t>
        </r>
      </text>
    </comment>
    <comment ref="B105" authorId="1">
      <text>
        <r>
          <rPr>
            <b/>
            <sz val="9"/>
            <color indexed="81"/>
            <rFont val="Tahoma"/>
            <family val="2"/>
          </rPr>
          <t>Admin:</t>
        </r>
        <r>
          <rPr>
            <sz val="9"/>
            <color indexed="81"/>
            <rFont val="Tahoma"/>
            <family val="2"/>
          </rPr>
          <t xml:space="preserve">
Đã quá 3 năm</t>
        </r>
      </text>
    </comment>
    <comment ref="B106" authorId="1">
      <text>
        <r>
          <rPr>
            <b/>
            <sz val="9"/>
            <color indexed="81"/>
            <rFont val="Tahoma"/>
            <family val="2"/>
          </rPr>
          <t>Admin:</t>
        </r>
        <r>
          <rPr>
            <sz val="9"/>
            <color indexed="81"/>
            <rFont val="Tahoma"/>
            <family val="2"/>
          </rPr>
          <t xml:space="preserve">
Đã quá 3 năm</t>
        </r>
      </text>
    </comment>
    <comment ref="B107" authorId="1">
      <text>
        <r>
          <rPr>
            <b/>
            <sz val="9"/>
            <color indexed="81"/>
            <rFont val="Tahoma"/>
            <family val="2"/>
          </rPr>
          <t>Admin:</t>
        </r>
        <r>
          <rPr>
            <sz val="9"/>
            <color indexed="81"/>
            <rFont val="Tahoma"/>
            <family val="2"/>
          </rPr>
          <t xml:space="preserve">
Đã quá 3 năm</t>
        </r>
      </text>
    </comment>
    <comment ref="B138" authorId="1">
      <text>
        <r>
          <rPr>
            <b/>
            <sz val="9"/>
            <color indexed="81"/>
            <rFont val="Tahoma"/>
            <family val="2"/>
          </rPr>
          <t>Admin:</t>
        </r>
        <r>
          <rPr>
            <sz val="9"/>
            <color indexed="81"/>
            <rFont val="Tahoma"/>
            <family val="2"/>
          </rPr>
          <t xml:space="preserve">
Đã quá 3 năm</t>
        </r>
      </text>
    </comment>
    <comment ref="B151" authorId="1">
      <text>
        <r>
          <rPr>
            <b/>
            <sz val="9"/>
            <color indexed="81"/>
            <rFont val="Tahoma"/>
            <family val="2"/>
          </rPr>
          <t>Admin:</t>
        </r>
        <r>
          <rPr>
            <sz val="9"/>
            <color indexed="81"/>
            <rFont val="Tahoma"/>
            <family val="2"/>
          </rPr>
          <t xml:space="preserve">
Đã quá 3 năm</t>
        </r>
      </text>
    </comment>
    <comment ref="B152" authorId="1">
      <text>
        <r>
          <rPr>
            <b/>
            <sz val="9"/>
            <color indexed="81"/>
            <rFont val="Tahoma"/>
            <family val="2"/>
          </rPr>
          <t>Admin:</t>
        </r>
        <r>
          <rPr>
            <sz val="9"/>
            <color indexed="81"/>
            <rFont val="Tahoma"/>
            <family val="2"/>
          </rPr>
          <t xml:space="preserve">
Đã quá 3 năm</t>
        </r>
      </text>
    </comment>
    <comment ref="B157" authorId="1">
      <text>
        <r>
          <rPr>
            <b/>
            <sz val="9"/>
            <color indexed="81"/>
            <rFont val="Tahoma"/>
            <family val="2"/>
          </rPr>
          <t>Admin:</t>
        </r>
        <r>
          <rPr>
            <sz val="9"/>
            <color indexed="81"/>
            <rFont val="Tahoma"/>
            <family val="2"/>
          </rPr>
          <t xml:space="preserve">
Đã quá 3 năm</t>
        </r>
      </text>
    </comment>
    <comment ref="B161" authorId="1">
      <text>
        <r>
          <rPr>
            <b/>
            <sz val="9"/>
            <color indexed="81"/>
            <rFont val="Tahoma"/>
            <family val="2"/>
          </rPr>
          <t>Admin:</t>
        </r>
        <r>
          <rPr>
            <sz val="9"/>
            <color indexed="81"/>
            <rFont val="Tahoma"/>
            <family val="2"/>
          </rPr>
          <t xml:space="preserve">
Đã quá 3 năm</t>
        </r>
      </text>
    </comment>
    <comment ref="B178" authorId="1">
      <text>
        <r>
          <rPr>
            <b/>
            <sz val="9"/>
            <color indexed="81"/>
            <rFont val="Tahoma"/>
            <family val="2"/>
          </rPr>
          <t>Admin:</t>
        </r>
        <r>
          <rPr>
            <sz val="9"/>
            <color indexed="81"/>
            <rFont val="Tahoma"/>
            <family val="2"/>
          </rPr>
          <t xml:space="preserve">
Đã quá 3 năm</t>
        </r>
      </text>
    </comment>
    <comment ref="B184" authorId="1">
      <text>
        <r>
          <rPr>
            <b/>
            <sz val="9"/>
            <color indexed="81"/>
            <rFont val="Tahoma"/>
            <family val="2"/>
          </rPr>
          <t>Admin:</t>
        </r>
        <r>
          <rPr>
            <sz val="9"/>
            <color indexed="81"/>
            <rFont val="Tahoma"/>
            <family val="2"/>
          </rPr>
          <t xml:space="preserve">
Đã quá 3 năm</t>
        </r>
      </text>
    </comment>
    <comment ref="B198" authorId="1">
      <text>
        <r>
          <rPr>
            <b/>
            <sz val="9"/>
            <color indexed="81"/>
            <rFont val="Tahoma"/>
            <family val="2"/>
          </rPr>
          <t>Admin:</t>
        </r>
        <r>
          <rPr>
            <sz val="9"/>
            <color indexed="81"/>
            <rFont val="Tahoma"/>
            <family val="2"/>
          </rPr>
          <t xml:space="preserve">
Đã quá 3 năm
</t>
        </r>
      </text>
    </comment>
    <comment ref="B221" authorId="1">
      <text>
        <r>
          <rPr>
            <b/>
            <sz val="9"/>
            <color indexed="81"/>
            <rFont val="Tahoma"/>
            <family val="2"/>
          </rPr>
          <t>Admin:</t>
        </r>
        <r>
          <rPr>
            <sz val="9"/>
            <color indexed="81"/>
            <rFont val="Tahoma"/>
            <family val="2"/>
          </rPr>
          <t xml:space="preserve">
Khu đô thị sinh thái VCN  </t>
        </r>
      </text>
    </comment>
    <comment ref="B222" authorId="1">
      <text>
        <r>
          <rPr>
            <b/>
            <sz val="9"/>
            <color indexed="81"/>
            <rFont val="Tahoma"/>
            <family val="2"/>
          </rPr>
          <t>Admin:</t>
        </r>
        <r>
          <rPr>
            <sz val="9"/>
            <color indexed="81"/>
            <rFont val="Tahoma"/>
            <family val="2"/>
          </rPr>
          <t xml:space="preserve">
Khu đô thị sinh thái VCN  </t>
        </r>
      </text>
    </comment>
    <comment ref="B225" authorId="1">
      <text>
        <r>
          <rPr>
            <b/>
            <sz val="9"/>
            <color indexed="81"/>
            <rFont val="Tahoma"/>
            <family val="2"/>
          </rPr>
          <t>Admin:</t>
        </r>
        <r>
          <rPr>
            <sz val="9"/>
            <color indexed="81"/>
            <rFont val="Tahoma"/>
            <family val="2"/>
          </rPr>
          <t xml:space="preserve">
Khu đô thị sinh thái VCN  </t>
        </r>
      </text>
    </comment>
    <comment ref="B287" authorId="2">
      <text>
        <r>
          <rPr>
            <b/>
            <sz val="9"/>
            <color indexed="81"/>
            <rFont val="Tahoma"/>
            <family val="2"/>
          </rPr>
          <t>AutoBVT:</t>
        </r>
        <r>
          <rPr>
            <sz val="9"/>
            <color indexed="81"/>
            <rFont val="Tahoma"/>
            <family val="2"/>
          </rPr>
          <t xml:space="preserve">
thiếu DT chiếm đất</t>
        </r>
      </text>
    </comment>
  </commentList>
</comments>
</file>

<file path=xl/sharedStrings.xml><?xml version="1.0" encoding="utf-8"?>
<sst xmlns="http://schemas.openxmlformats.org/spreadsheetml/2006/main" count="6734" uniqueCount="1651">
  <si>
    <t>STT</t>
  </si>
  <si>
    <t>Mã QH</t>
  </si>
  <si>
    <t>Địa điểm (đến cấp xã)</t>
  </si>
  <si>
    <t>Diện tích (ha)</t>
  </si>
  <si>
    <t>NNP</t>
  </si>
  <si>
    <t>LUA</t>
  </si>
  <si>
    <t>HNK</t>
  </si>
  <si>
    <t>CLN</t>
  </si>
  <si>
    <t>…</t>
  </si>
  <si>
    <t>PNN</t>
  </si>
  <si>
    <t>CQP</t>
  </si>
  <si>
    <t>CAN</t>
  </si>
  <si>
    <t>SKK</t>
  </si>
  <si>
    <t>DHT</t>
  </si>
  <si>
    <t>DVH</t>
  </si>
  <si>
    <t>DYT</t>
  </si>
  <si>
    <t>DGD</t>
  </si>
  <si>
    <t>DTT</t>
  </si>
  <si>
    <t>DDT</t>
  </si>
  <si>
    <t>DDL</t>
  </si>
  <si>
    <t>CSD</t>
  </si>
  <si>
    <t>Tổng</t>
  </si>
  <si>
    <t>I</t>
  </si>
  <si>
    <t>Công trình, dự án mục đích quốc phòng, an ninh</t>
  </si>
  <si>
    <t>II</t>
  </si>
  <si>
    <t>Công trình, dự án do Quốc hội quyết định chủ trương đầu tư</t>
  </si>
  <si>
    <t>III</t>
  </si>
  <si>
    <t>Công trình, dự án do Thủ tướng Chính phủ chấp thuận, quyết định chủ trương đầu tư</t>
  </si>
  <si>
    <t>IV</t>
  </si>
  <si>
    <t>V</t>
  </si>
  <si>
    <t>VI</t>
  </si>
  <si>
    <t>Chuyển mục đích sử dụng đất theo nhu cầu của hộ gia đình, cá nhân</t>
  </si>
  <si>
    <t>Danh mục công trình dự án</t>
  </si>
  <si>
    <t>...</t>
  </si>
  <si>
    <t>Mã loại đất</t>
  </si>
  <si>
    <t>RPH</t>
  </si>
  <si>
    <t>RDD</t>
  </si>
  <si>
    <t>Chỉ tiêu sử dụng đất</t>
  </si>
  <si>
    <t>Mã</t>
  </si>
  <si>
    <t>So sánh</t>
  </si>
  <si>
    <t>Tỷ lệ (%)</t>
  </si>
  <si>
    <t>Đất nông nghiệp</t>
  </si>
  <si>
    <t>1.1</t>
  </si>
  <si>
    <t>Đất trồng lúa</t>
  </si>
  <si>
    <t>LUC</t>
  </si>
  <si>
    <t>1.2</t>
  </si>
  <si>
    <t>Đất trồng cây hàng năm khác</t>
  </si>
  <si>
    <t>1.3</t>
  </si>
  <si>
    <t>Đất trồng cây lâu năm</t>
  </si>
  <si>
    <t>1.4</t>
  </si>
  <si>
    <t>Đất rừng phòng hộ</t>
  </si>
  <si>
    <t>1.5</t>
  </si>
  <si>
    <t>Đất rừng đặc dụng</t>
  </si>
  <si>
    <t>1.6</t>
  </si>
  <si>
    <t>Đất rừng sản xuất</t>
  </si>
  <si>
    <t>RSX</t>
  </si>
  <si>
    <t>1.7</t>
  </si>
  <si>
    <t>Đất nuôi trồng thủy sản</t>
  </si>
  <si>
    <t>NTS</t>
  </si>
  <si>
    <t>1.8</t>
  </si>
  <si>
    <t>Đất nông nghiệp khác</t>
  </si>
  <si>
    <t>NKH</t>
  </si>
  <si>
    <t>Đất phi nông nghiệp</t>
  </si>
  <si>
    <t>2.1</t>
  </si>
  <si>
    <t>Đất quốc phòng</t>
  </si>
  <si>
    <t>2.2</t>
  </si>
  <si>
    <t>Đất an ninh</t>
  </si>
  <si>
    <t>2.3</t>
  </si>
  <si>
    <t>Đất khu công nghiệp</t>
  </si>
  <si>
    <t>2.4</t>
  </si>
  <si>
    <t>Đất khu chế xuất</t>
  </si>
  <si>
    <t>SKT</t>
  </si>
  <si>
    <t>2.5</t>
  </si>
  <si>
    <t>Đất cụm công nghiệp</t>
  </si>
  <si>
    <t>SKN</t>
  </si>
  <si>
    <t>2.6</t>
  </si>
  <si>
    <t>Đất thương mại, dịch vụ</t>
  </si>
  <si>
    <t>TMD</t>
  </si>
  <si>
    <t>2.7</t>
  </si>
  <si>
    <t>Đất cơ sở sản xuất phi nông nghiệp</t>
  </si>
  <si>
    <t>SKC</t>
  </si>
  <si>
    <t>2.8</t>
  </si>
  <si>
    <t>Đất sử dụng cho hoạt động khoáng sản</t>
  </si>
  <si>
    <t>SKS</t>
  </si>
  <si>
    <t>2.9</t>
  </si>
  <si>
    <t>Đất phát triển hạ tầng cấp quốc gia, cấp tỉnh, cấp huyện, cấp xã</t>
  </si>
  <si>
    <t>+</t>
  </si>
  <si>
    <t>Đất cơ sở văn hóa</t>
  </si>
  <si>
    <t>Đất cơ sở y tế</t>
  </si>
  <si>
    <t>Đất cơ sở giáo dục - đào tạo</t>
  </si>
  <si>
    <t>Đất cơ sở thể dục - thể thao</t>
  </si>
  <si>
    <t>Đất khoa học công nghệ</t>
  </si>
  <si>
    <t>DKH</t>
  </si>
  <si>
    <t>Đất dịch vụ xã hội</t>
  </si>
  <si>
    <t>DXH</t>
  </si>
  <si>
    <t>Đất giao thông</t>
  </si>
  <si>
    <t>DGT</t>
  </si>
  <si>
    <t>Đất thủy lợi</t>
  </si>
  <si>
    <t>DTL</t>
  </si>
  <si>
    <t>Đất công trình năng lượng</t>
  </si>
  <si>
    <t>DNL</t>
  </si>
  <si>
    <t>Đất công trình bưu chính, viễn thông</t>
  </si>
  <si>
    <t>DBV</t>
  </si>
  <si>
    <t>Đất chợ</t>
  </si>
  <si>
    <t>DCH</t>
  </si>
  <si>
    <t>2.10</t>
  </si>
  <si>
    <t>Đất có di tích lịch sử - văn hóa</t>
  </si>
  <si>
    <t>2.11</t>
  </si>
  <si>
    <t>Đất danh lam thắng cảnh</t>
  </si>
  <si>
    <t>2.12</t>
  </si>
  <si>
    <t>Đất bãi thải, xử lý chất thải</t>
  </si>
  <si>
    <t>DRA</t>
  </si>
  <si>
    <t>2.13</t>
  </si>
  <si>
    <t>Đất ở tại nông thôn</t>
  </si>
  <si>
    <t>ONT</t>
  </si>
  <si>
    <t>2.14</t>
  </si>
  <si>
    <t>Đất ở tại đô thị</t>
  </si>
  <si>
    <t>ODT</t>
  </si>
  <si>
    <t>2.15</t>
  </si>
  <si>
    <t>Đất xây dựng trụ sở cơ quan</t>
  </si>
  <si>
    <t>TSC</t>
  </si>
  <si>
    <t>2.16</t>
  </si>
  <si>
    <t>Đất xây dựng trụ sở của tổ chức sự nghiệp</t>
  </si>
  <si>
    <t>DTS</t>
  </si>
  <si>
    <t>2.17</t>
  </si>
  <si>
    <t>Đất xây dựng cơ sở ngoại giao</t>
  </si>
  <si>
    <t>DNG</t>
  </si>
  <si>
    <t>2.18</t>
  </si>
  <si>
    <t>Đất cơ sở tôn giáo</t>
  </si>
  <si>
    <t>TON</t>
  </si>
  <si>
    <t>2.19</t>
  </si>
  <si>
    <t>Đất làm nghĩa trang, nghĩa địa, nhà tang lễ, nhà hỏa táng</t>
  </si>
  <si>
    <t>NTD</t>
  </si>
  <si>
    <t>2.20</t>
  </si>
  <si>
    <t>Đất sản xuất vật liệu xây dựng, làm đồ gốm</t>
  </si>
  <si>
    <t>SKX</t>
  </si>
  <si>
    <t>2.21</t>
  </si>
  <si>
    <t>Đất sinh hoạt cộng đồng</t>
  </si>
  <si>
    <t>DSH</t>
  </si>
  <si>
    <t>2.22</t>
  </si>
  <si>
    <t>Đất khu vui chơi, giải trí công cộng</t>
  </si>
  <si>
    <t>DKV</t>
  </si>
  <si>
    <t>2.23</t>
  </si>
  <si>
    <t>Đất cơ sở tín ngưỡng</t>
  </si>
  <si>
    <t>TIN</t>
  </si>
  <si>
    <t>2.24</t>
  </si>
  <si>
    <t>Đất sông, ngòi, kênh, rạch, suối</t>
  </si>
  <si>
    <t>SON</t>
  </si>
  <si>
    <t>2.25</t>
  </si>
  <si>
    <t>Đất có mặt nước chuyên dùng</t>
  </si>
  <si>
    <t>MNC</t>
  </si>
  <si>
    <t>2.26</t>
  </si>
  <si>
    <t>Đất phi nông nghiệp khác</t>
  </si>
  <si>
    <t>PNK</t>
  </si>
  <si>
    <t>Đất chưa sử dụng</t>
  </si>
  <si>
    <t>Đơn vị tính: ha</t>
  </si>
  <si>
    <t>Tổng diện tích</t>
  </si>
  <si>
    <t>NNP/PNN</t>
  </si>
  <si>
    <t>LUA/PNN</t>
  </si>
  <si>
    <t>LUC/PNN</t>
  </si>
  <si>
    <t>HNK/PNN</t>
  </si>
  <si>
    <t>CLN/PNN</t>
  </si>
  <si>
    <t>RPH/PNN</t>
  </si>
  <si>
    <t>RDD/PNN</t>
  </si>
  <si>
    <t>RSX/PNN</t>
  </si>
  <si>
    <t>NTS/PNN</t>
  </si>
  <si>
    <t>NKH/PNN</t>
  </si>
  <si>
    <t>Chuyển đổi cơ cấu sử dụng đất trong nội bộ đất nông nghiệp</t>
  </si>
  <si>
    <t>Đất trồng lúa chuyển sang đất trồng cây lâu năm</t>
  </si>
  <si>
    <t>LUA/CLN</t>
  </si>
  <si>
    <t>LUA/LNP</t>
  </si>
  <si>
    <t>LUA/NTS</t>
  </si>
  <si>
    <t>HNK/NTS</t>
  </si>
  <si>
    <t>Đất rừng phòng hộ chuyển sang đất nông nghiệp không phải là rừng</t>
  </si>
  <si>
    <t>RPH/NKR(a)</t>
  </si>
  <si>
    <t>Đất rừng đặc dụng chuyển sang đất nông nghiệp không phải là rừng</t>
  </si>
  <si>
    <t>RDD/NKR(a)</t>
  </si>
  <si>
    <t>Đất rừng sản xuất chuyển sang đất nông nghiệp không phải là rừng</t>
  </si>
  <si>
    <t>RSX/NKR(a)</t>
  </si>
  <si>
    <t>Đất phi nông nghiệp không phải là đất ở chuyển sang đất ở</t>
  </si>
  <si>
    <t>PKO/OCT</t>
  </si>
  <si>
    <t>Ghi chú: - (a) gồm đất sản xuất nông nghiệp, đất nuôi trồng thủy sản, đất làm muối và đất nông nghiệp khác;
               - PKO là đất phi nông nghiệp không phải là đất ở</t>
  </si>
  <si>
    <t>Cộng giảm</t>
  </si>
  <si>
    <t>Tổng diện tích tự nhiên</t>
  </si>
  <si>
    <t>Đất cơ sở dịch vụ xã hội</t>
  </si>
  <si>
    <t>Cộng tăng</t>
  </si>
  <si>
    <t>A</t>
  </si>
  <si>
    <t>B</t>
  </si>
  <si>
    <t>Danh mục, công trình thực hiện mới trong năm 2017</t>
  </si>
  <si>
    <t>Danh mục, công trình chuyển tiếp từ năm 2016 sang năm 2017</t>
  </si>
  <si>
    <t>Đất khu công nghệ cao*</t>
  </si>
  <si>
    <t>KCN</t>
  </si>
  <si>
    <t>Đất khu kinh tế*</t>
  </si>
  <si>
    <t>KKT</t>
  </si>
  <si>
    <t>Đất đô thị*</t>
  </si>
  <si>
    <t>KDT</t>
  </si>
  <si>
    <t>Ghi chú: * Không tổng hợp khi tính tổng diện tích tự nhiên</t>
  </si>
  <si>
    <t>Diện tích</t>
  </si>
  <si>
    <t>Tăng (+), giảm (-)</t>
  </si>
  <si>
    <t>DCS</t>
  </si>
  <si>
    <t>Lấy vào loại đất</t>
  </si>
  <si>
    <t>Chủ đầu tư</t>
  </si>
  <si>
    <t>(1)</t>
  </si>
  <si>
    <t>(2)</t>
  </si>
  <si>
    <t>(3)</t>
  </si>
  <si>
    <t>(4)</t>
  </si>
  <si>
    <t>(5)</t>
  </si>
  <si>
    <t>(6)</t>
  </si>
  <si>
    <t>(7)</t>
  </si>
  <si>
    <t>(8)</t>
  </si>
  <si>
    <t>(7)=(6)-(5)</t>
  </si>
  <si>
    <t>(8)=(6)/(5)</t>
  </si>
  <si>
    <t>Công trình, dự án đầu tư công của địa phương</t>
  </si>
  <si>
    <t>Công trình, dự án thu hút đầu tư của địa phương</t>
  </si>
  <si>
    <t>Đơn vị tính: triệu đồng</t>
  </si>
  <si>
    <t>Thu tiền sử dụng đất</t>
  </si>
  <si>
    <t>Thu từ giao đất</t>
  </si>
  <si>
    <t>Thu từ cho thuê đất</t>
  </si>
  <si>
    <t>Thu từ chuyển mục đích</t>
  </si>
  <si>
    <t>Thu tiền phí trước bạ</t>
  </si>
  <si>
    <t>Chi phí bồi thường, hỗ trợ, tái định cư</t>
  </si>
  <si>
    <t>Thu tiền chuyển quyền SDĐ</t>
  </si>
  <si>
    <t>Danh mục công trình, dự án</t>
  </si>
  <si>
    <t>Chênh lệch thu, chi</t>
  </si>
  <si>
    <t>(9)</t>
  </si>
  <si>
    <t>(10)</t>
  </si>
  <si>
    <t>(11)</t>
  </si>
  <si>
    <t>(12)=(5)-(11)</t>
  </si>
  <si>
    <t>Danh mục công trình, dự án thu hút đầu tư đã thực hiện</t>
  </si>
  <si>
    <t>Dự kiến danh mục công trình, dự án thu hút đầu tư sẽ thực hiện đến hết ngày 31/12/2016</t>
  </si>
  <si>
    <t>Danh mục công trình, dự án bán đấu giá quyền sử dụng đất đã thực hiện</t>
  </si>
  <si>
    <t>Dự kiến danh mục công trình, dự án bán đấu giá quyền sử dụng đất sẽ thực hiện đến hết ngày 31/12/2016</t>
  </si>
  <si>
    <t>Công trình, dự án bán đấu giá quyền SDĐ</t>
  </si>
  <si>
    <t>Biểu số 1.4: Kết quả thực hiện Danh mục công trình, dự án thu hút đầu tư trong năm 2016 của thành phố Nha Trang</t>
  </si>
  <si>
    <t>Biểu số 1.5: Kết quả thực hiện Danh mục công trình, dự án bán đấu giá quyền sử dụng đất trong năm 2016 của thành phố Nha Trang</t>
  </si>
  <si>
    <t>Biểu số 7.4: Danh mục công trình, dự án thu hút đầu tư trong năm 2017 của thành phố Nha Trang</t>
  </si>
  <si>
    <t>Biểu số 7.5: Danh mục công trình, dự án bán đấu giá quyền sử dụng đất trong năm 2017 của thành phố Nha Trang</t>
  </si>
  <si>
    <t>Biểu số 11: Kế hoạch thu hồi đất năm 2017 của thành phố Nha Trang</t>
  </si>
  <si>
    <t>Biểu số 14: Dự kiến thu - chi tiền sử dụng đất trong năm 2017 của thành phố Nha Trang</t>
  </si>
  <si>
    <t>Biểu số 1.3: Kết quả thực hiện Danh mục công trình, dự án phải chuyển mục đích từ đất trồng lúa, đất rừng phòng hộ, đất rừng đặc dụng theo Nghị quyết số 35/NQ-HĐND ngày 09/12/2015 của HĐND tỉnh và Nghị quyết số 01/NQ-HĐND ngày 31/3/2016  HĐND tỉnh bổ sung danh mục chuyển mục đích sử dụng đất lúa, đất rừng phòng hộ, rừng đặc dụng trong năm 2016 của thành phố Nha Trang</t>
  </si>
  <si>
    <t>Hạng mục</t>
  </si>
  <si>
    <t>Vị trí trên bản đồ địa chính (tờ bản đồ số, thửa số) hoặc vị trí trên bản đồ hiện trạng sử dụng đất cấp xã</t>
  </si>
  <si>
    <t>Văn bản pháp lý</t>
  </si>
  <si>
    <t>chiếm trên các loại đất</t>
  </si>
  <si>
    <t>Số tờ</t>
  </si>
  <si>
    <t>Số thửa</t>
  </si>
  <si>
    <t>LUK</t>
  </si>
  <si>
    <t>LUN</t>
  </si>
  <si>
    <t>LMU</t>
  </si>
  <si>
    <t>BCS</t>
  </si>
  <si>
    <t>NCS</t>
  </si>
  <si>
    <t>Lộc Thọ</t>
  </si>
  <si>
    <t>Phước Long</t>
  </si>
  <si>
    <t>Đất ở</t>
  </si>
  <si>
    <t>Đất giao thông</t>
  </si>
  <si>
    <t xml:space="preserve"> Phước Long</t>
  </si>
  <si>
    <t>Nghị quyết 13/NQ-HĐND ngày 10/12/2014 của HĐND tỉnh Khánh Hòa (chuyển tiếp)</t>
  </si>
  <si>
    <t xml:space="preserve"> Phương Sơn</t>
  </si>
  <si>
    <t xml:space="preserve"> Ngọc Hiệp</t>
  </si>
  <si>
    <t>Ngọc Hiệp</t>
  </si>
  <si>
    <t>Phước Hoà</t>
  </si>
  <si>
    <t>Phước Hải</t>
  </si>
  <si>
    <t xml:space="preserve"> Phước Đồng</t>
  </si>
  <si>
    <t xml:space="preserve"> Phước Đồng </t>
  </si>
  <si>
    <t>Đất công viên cây xanh, khu vui chơi giải trí công cộng</t>
  </si>
  <si>
    <t>Phước Đồng</t>
  </si>
  <si>
    <t>Đất Giao thông</t>
  </si>
  <si>
    <t>Đất dự trữ phát triển</t>
  </si>
  <si>
    <t>Dự án biệt thự nhà vườn Phước Thượng</t>
  </si>
  <si>
    <t>Giáp khu hậu cần nghề cá Bắc Hòn Ông  hiện nay</t>
  </si>
  <si>
    <t>Nghị quyết 03/NQ-HĐND ngày 30/7/2015 của Hội đồng nhân dân thành phố Nha Trang</t>
  </si>
  <si>
    <t>Vạn Thắng</t>
  </si>
  <si>
    <t xml:space="preserve"> Vĩnh Hoà</t>
  </si>
  <si>
    <t xml:space="preserve"> Vĩnh Nguyên</t>
  </si>
  <si>
    <t>Vĩnh Nguyên</t>
  </si>
  <si>
    <t>Đất thương mại - dịch vụ</t>
  </si>
  <si>
    <t>Đất công viên cây xanh</t>
  </si>
  <si>
    <t>Đất giáo dục</t>
  </si>
  <si>
    <t>Đất Giao thông</t>
  </si>
  <si>
    <t>Dự án Chỉnh trị hạ lưu sông Tắc, sông Quán Trường (giai đoạn 2)</t>
  </si>
  <si>
    <t>Khu đô thị sinh thái bán đảo Thanh Phong (GĐ 1)</t>
  </si>
  <si>
    <t>Vĩnh Thái</t>
  </si>
  <si>
    <t>Đất trụ sở cơ quan CTSN</t>
  </si>
  <si>
    <t xml:space="preserve">Đất công viên cây xanh </t>
  </si>
  <si>
    <t>Quyết định số 3633/QĐ-UB ngày 30/12/2004 của UBND tỉnh.</t>
  </si>
  <si>
    <t xml:space="preserve"> Vĩnh Thái</t>
  </si>
  <si>
    <t xml:space="preserve">Đất giáo dục </t>
  </si>
  <si>
    <t>Đất y tế</t>
  </si>
  <si>
    <t>Vĩnh Thọ</t>
  </si>
  <si>
    <t>Đất ở</t>
  </si>
  <si>
    <t xml:space="preserve"> Vĩnh Ngọc</t>
  </si>
  <si>
    <t>Vĩnh Thạnh</t>
  </si>
  <si>
    <t>Công văn số 308/SCT-QLCN ngày 25/4/2015 của Sở Công Thương</t>
  </si>
  <si>
    <t>Vĩnh Ngọc</t>
  </si>
  <si>
    <t>Vĩnh Thạnh</t>
  </si>
  <si>
    <t>Vĩnh Trung</t>
  </si>
  <si>
    <t>Vĩnh Phương</t>
  </si>
  <si>
    <t>Vĩnh Lương</t>
  </si>
  <si>
    <t>Vĩnh Hiệp</t>
  </si>
  <si>
    <t>Phước Đồng</t>
  </si>
  <si>
    <t>Ngọc Hiệp</t>
  </si>
  <si>
    <t>Phước Hải</t>
  </si>
  <si>
    <t>Vĩnh Hải</t>
  </si>
  <si>
    <t>Vĩnh Hòa</t>
  </si>
  <si>
    <t>Vĩnh Phước</t>
  </si>
  <si>
    <t>Vĩnh Thọ</t>
  </si>
  <si>
    <t>Vĩnh Nguyên</t>
  </si>
  <si>
    <t>TỔNG DIỆN TÍCH TỰ NHIÊN (=1+2+3)</t>
  </si>
  <si>
    <t>Trong đó: Đất chuyên trồng lúa nước</t>
  </si>
  <si>
    <t xml:space="preserve">Đất nuôi trồng thuỷ sản </t>
  </si>
  <si>
    <t>Đất làm muối</t>
  </si>
  <si>
    <t>Đất cơ sở văn hoá</t>
  </si>
  <si>
    <t xml:space="preserve">DVH </t>
  </si>
  <si>
    <t xml:space="preserve">DYT </t>
  </si>
  <si>
    <t>Đất cơ sở giáo dục và đào tạo</t>
  </si>
  <si>
    <t xml:space="preserve">DGD </t>
  </si>
  <si>
    <t>Đất cơ sở thể dục, thể thao</t>
  </si>
  <si>
    <t xml:space="preserve">DTT </t>
  </si>
  <si>
    <t>Đất cơ sở khoa học và công nghệ</t>
  </si>
  <si>
    <t xml:space="preserve">DKH </t>
  </si>
  <si>
    <t xml:space="preserve">DXH </t>
  </si>
  <si>
    <t xml:space="preserve">DGT </t>
  </si>
  <si>
    <t>Đất thuỷ lợi</t>
  </si>
  <si>
    <t xml:space="preserve">DTL </t>
  </si>
  <si>
    <t xml:space="preserve">DNL </t>
  </si>
  <si>
    <t>Đất công trình bưu chính viễn thông</t>
  </si>
  <si>
    <t xml:space="preserve">DBV </t>
  </si>
  <si>
    <t xml:space="preserve">Đất sông, ngòi, kênh, rạch, suối </t>
  </si>
  <si>
    <t>Đất nông nghiệp chuyển sang phi nông nghiệp</t>
  </si>
  <si>
    <t>Đất nuôi trồng thuỷ sản</t>
  </si>
  <si>
    <t>LMU/PNN</t>
  </si>
  <si>
    <t>1.9</t>
  </si>
  <si>
    <t>Trong đó:</t>
  </si>
  <si>
    <t>Đất trồng lúa chuyển sang đất trồng rừng</t>
  </si>
  <si>
    <t>Đất trồng lúa chuyển sang đất nuôi trồng thuỷ sản</t>
  </si>
  <si>
    <t>Đất trồng lúa chuyển sang đất làm muối</t>
  </si>
  <si>
    <t>LUA/LMU</t>
  </si>
  <si>
    <t>Đất trồng cây hàng năm khác chuyển sang đất nuôi trồng thuỷ sản</t>
  </si>
  <si>
    <t>Đất trồng cây hàng năm khác chuyển sang đất làm muối</t>
  </si>
  <si>
    <t>HNK/LMU</t>
  </si>
  <si>
    <t>TỔNG</t>
  </si>
  <si>
    <t xml:space="preserve">TỔNG  </t>
  </si>
  <si>
    <t>CHU CHUYỂN ĐẤT ĐAI TRONG KẾ HOẠCH SỬ DỤNG ĐẤT NĂM 2016</t>
  </si>
  <si>
    <t>CỦA THÀNH PHỐ NHA TRANG, TỈNH KHÁNH HOÀ</t>
  </si>
  <si>
    <t>Chu chuyển đất đai 2015-2016</t>
  </si>
  <si>
    <t>Biến động tăng, 
giảm (-)</t>
  </si>
  <si>
    <t xml:space="preserve">DHT </t>
  </si>
  <si>
    <t xml:space="preserve">DVH  </t>
  </si>
  <si>
    <t xml:space="preserve">DYT  </t>
  </si>
  <si>
    <t xml:space="preserve">DCH </t>
  </si>
  <si>
    <t xml:space="preserve"> TỔNG DIỆN TÍCH ĐẤT TỰ NHIÊN </t>
  </si>
  <si>
    <t xml:space="preserve"> - Đất chuyên trồng lúa nước</t>
  </si>
  <si>
    <t xml:space="preserve"> - Đất trồng lúa nước còn lại</t>
  </si>
  <si>
    <t xml:space="preserve"> - Đất trồng lúa nương</t>
  </si>
  <si>
    <t>Đất phát triển hạ tầng cấp quốc gia, cấp tỉnh , cấp huyện, cấp xã</t>
  </si>
  <si>
    <t>2.7.1</t>
  </si>
  <si>
    <t>2.7.2</t>
  </si>
  <si>
    <t>2.7.3</t>
  </si>
  <si>
    <t>2.7.4</t>
  </si>
  <si>
    <t>2.7.5</t>
  </si>
  <si>
    <t>2.7.6</t>
  </si>
  <si>
    <t>2.7.7</t>
  </si>
  <si>
    <t>2.7.8</t>
  </si>
  <si>
    <t>2.7.9</t>
  </si>
  <si>
    <t>2.7.10</t>
  </si>
  <si>
    <t>2.7.11</t>
  </si>
  <si>
    <t>3.1</t>
  </si>
  <si>
    <t xml:space="preserve">   Đất bằng chưa sử dụng</t>
  </si>
  <si>
    <t>3.2</t>
  </si>
  <si>
    <t xml:space="preserve">   Đất đồi núi chưa sử dụng</t>
  </si>
  <si>
    <t>3.3</t>
  </si>
  <si>
    <t xml:space="preserve">   Núi đá không có rừng cây</t>
  </si>
  <si>
    <t>PHÂN BỔ DIỆN TÍCH CÁC LOẠI ĐẤT TRONG NĂM KẾ HOẠCH 2017</t>
  </si>
  <si>
    <t>Diện tích phân theo đơn vị hành chính</t>
  </si>
  <si>
    <t>Phường Vĩnh Hoà</t>
  </si>
  <si>
    <t>Phường Vĩnh Hải</t>
  </si>
  <si>
    <t>Phường Vĩnh Phước</t>
  </si>
  <si>
    <t>Phường Ngọc Hiệp</t>
  </si>
  <si>
    <t>Phường Vĩnh Thọ</t>
  </si>
  <si>
    <t>Phường Xương Huân</t>
  </si>
  <si>
    <t>Phường Vạn Thắng</t>
  </si>
  <si>
    <t>Phường Vạn Thạnh</t>
  </si>
  <si>
    <t>Phường Phương Sài</t>
  </si>
  <si>
    <t>Phường Phương Sơn</t>
  </si>
  <si>
    <t>Phường Phước Hải</t>
  </si>
  <si>
    <t>Phường Phước Tân</t>
  </si>
  <si>
    <t>Phường Lộc Thọ</t>
  </si>
  <si>
    <t>Phường Phước Tiến</t>
  </si>
  <si>
    <t>Phường Tân Lập</t>
  </si>
  <si>
    <t>Phường Phước Hoà</t>
  </si>
  <si>
    <t>Phường Vĩnh Nguyên</t>
  </si>
  <si>
    <t>Phường Phước Long</t>
  </si>
  <si>
    <t>Phường Vĩnh Trường</t>
  </si>
  <si>
    <t>Xã Vĩnh Lương</t>
  </si>
  <si>
    <t>Xã Vĩnh Phương</t>
  </si>
  <si>
    <t>Xã Vĩnh Ngọc</t>
  </si>
  <si>
    <t>Xã Vĩnh Thạnh</t>
  </si>
  <si>
    <t>Xã Vĩnh Trung</t>
  </si>
  <si>
    <t>Xã Vĩnh Hiệp</t>
  </si>
  <si>
    <t>Xã Vĩnh Thái</t>
  </si>
  <si>
    <t>Xã Phước Đồng</t>
  </si>
  <si>
    <t>(4)=(5)+...+(…)</t>
  </si>
  <si>
    <t>KẾ HOẠCH CHUYỂN MỤC ĐÍCH SỬ DỤNG ĐẤT NĂM 2017</t>
  </si>
  <si>
    <t>Ghi chú: - (a) gồm đất sản xuất nông nghiệp, đất nuôi trồng thủy sản, đất làm muối và đất nông nghiệp khác.</t>
  </si>
  <si>
    <t xml:space="preserve">              - PKO là đất phi nông nghiệp không phải là đất ở.</t>
  </si>
  <si>
    <t>KẾ HOẠCH ĐƯA ĐẤT CHƯA SỬ DỤNG VÀO SỬ DỤNG NĂM 2017</t>
  </si>
  <si>
    <t>(4)=(5)+...+(...)</t>
  </si>
  <si>
    <t xml:space="preserve"> </t>
  </si>
  <si>
    <t>KẾ HOẠCH THU HỒI ĐẤT NĂM 2017</t>
  </si>
  <si>
    <t xml:space="preserve"> - Đất trồng lúa nươc còn lại</t>
  </si>
  <si>
    <t xml:space="preserve">Mã </t>
  </si>
  <si>
    <t>CÔNG TRÌNH, DỰ ÁN NĂM 2016 CHUYỂN TIẾP SANG NĂM 2017</t>
  </si>
  <si>
    <t>Doanh trại Cảnh sát cơ động - Cảnh sát bảo vệ.</t>
  </si>
  <si>
    <t>Xây dựng xưởng sản xuất chế thử, chuyển giao công nghệ các sản phẩm khoa học công nghệ - Trung tâm Nhiệt đới Việt Nga</t>
  </si>
  <si>
    <t xml:space="preserve">Vĩnh Phương </t>
  </si>
  <si>
    <t>Công trình, dự án để phát triển kinh tế - xã hội vì lợi ích quốc gia, công cộng có sử dụng vốn ngân sách</t>
  </si>
  <si>
    <t>Xây dựng Trường THCS Võ Văn Ký (cơ sở 2)</t>
  </si>
  <si>
    <t>Phương Sài</t>
  </si>
  <si>
    <t>Xây dựng Trường tiểu học Đất Lành</t>
  </si>
  <si>
    <t>Xây dựng Trường TH Vĩnh Lương 2 (điểm Cửu Hàm)</t>
  </si>
  <si>
    <t>Vĩnh Lương</t>
  </si>
  <si>
    <t>Trường THCS Bùi Thị Xuân</t>
  </si>
  <si>
    <t xml:space="preserve">  Vĩnh Nguyên</t>
  </si>
  <si>
    <t>Trường Cao đẳng Y tế Khánh Hòa</t>
  </si>
  <si>
    <t xml:space="preserve"> Vĩnh Ngọc </t>
  </si>
  <si>
    <t>Công văn số 565/TB-UBND tỉnh Khánh Hoà, ngày 15/9/2015</t>
  </si>
  <si>
    <t xml:space="preserve">Trường mầm non Vĩnh Phương  </t>
  </si>
  <si>
    <t>Vĩnh Phương</t>
  </si>
  <si>
    <t xml:space="preserve"> Trường mầm non (giáp đường Nguyễn Tri Phương)</t>
  </si>
  <si>
    <t>Trường mầm non Vĩnh Hòa (thay vị trí, diện tích)</t>
  </si>
  <si>
    <t xml:space="preserve"> Vĩnh Hòa</t>
  </si>
  <si>
    <t>Dự án chỉnh trang đô thị, xây dựng kè và đường dọc sông Cái, giai đoạn 2</t>
  </si>
  <si>
    <t>DGT, DTL</t>
  </si>
  <si>
    <t>Vĩnh Phước, Ngọc Hiệp</t>
  </si>
  <si>
    <t>Đất công viên cây xanh</t>
  </si>
  <si>
    <t>Vạn Thắng</t>
  </si>
  <si>
    <t>Dự án Nâng cấp, mở rộng đường Nguyễn Bỉnh Khiêm - Hà Ra, thành phố Nha Trang</t>
  </si>
  <si>
    <t xml:space="preserve"> Xương Huân, Vạn Thạnh</t>
  </si>
  <si>
    <t>-</t>
  </si>
  <si>
    <t>Đoạn 1: ngã 3 Ngô Quyền - đường Trần Phú, LG20m</t>
  </si>
  <si>
    <t>Xương Huân</t>
  </si>
  <si>
    <t>Đoạn 2: Từ ngã 3 Ngô Quyền - đầu đường Nguyễn Bỉnh Khiêm, LG 16m</t>
  </si>
  <si>
    <t xml:space="preserve"> -</t>
  </si>
  <si>
    <t>Đoạn 3: Từ Hà Ra - đường Trần Phú</t>
  </si>
  <si>
    <t>Vạn Thạnh</t>
  </si>
  <si>
    <t>Dự án Trục đường Bắc Nam Khu trung tâm hành chính mới của tỉnh</t>
  </si>
  <si>
    <t>Vĩnh Thái, Phước Đồng</t>
  </si>
  <si>
    <t>Quyết định số 1599/QĐ-UBND ngày 02/7/2013 của UBND tỉnh Khánh Hòa</t>
  </si>
  <si>
    <t>Nâng cấp mở rộng đường Phan Chu Trinh</t>
  </si>
  <si>
    <t>Vạn Thạnh, Xương Huân</t>
  </si>
  <si>
    <t xml:space="preserve"> Xương Huân</t>
  </si>
  <si>
    <t>Nâng cấp mở rộng đường Hàn Thuyên</t>
  </si>
  <si>
    <t>Nâng cấp mở rộng đường Hai Bà Trưng</t>
  </si>
  <si>
    <t>Đường Phan Phù Tiên (phần còn lại)</t>
  </si>
  <si>
    <t>Vĩnh Hải</t>
  </si>
  <si>
    <t>Đường Ngô Gia Tự</t>
  </si>
  <si>
    <t>Tân Lập, Phước Tiến</t>
  </si>
  <si>
    <t xml:space="preserve"> Phước Tiến</t>
  </si>
  <si>
    <t>Đường Lê Văn Tám</t>
  </si>
  <si>
    <t>Đường Cao Văn Bé</t>
  </si>
  <si>
    <t xml:space="preserve"> Vĩnh Phước</t>
  </si>
  <si>
    <t>Nâng cấp hẻm 131 đường 23/10</t>
  </si>
  <si>
    <t>Nâng cấp đường Kiết Thiết</t>
  </si>
  <si>
    <t xml:space="preserve">  Phước Hoà</t>
  </si>
  <si>
    <t xml:space="preserve"> Nâng cấp đường C2, phường Vĩnh Nguyên  
</t>
  </si>
  <si>
    <t>Công viên, bến tàu Du lịch Sông Lô</t>
  </si>
  <si>
    <t>Nâng cấp đường liên thôn Đắc Phú - Đắc Lộc</t>
  </si>
  <si>
    <t xml:space="preserve">Nghị quyết 04/NQ-HĐND ngày 30/7/2015 của Hội đồng nhân dân thành phố Nha Trang </t>
  </si>
  <si>
    <t>Đường số 38</t>
  </si>
  <si>
    <t>Mở rộng hẻm 22 đường Cao Bá Quát</t>
  </si>
  <si>
    <t xml:space="preserve"> Phước Tân</t>
  </si>
  <si>
    <t>Mở rộng đường Nguyễn Trãi</t>
  </si>
  <si>
    <t>Phước Tiến</t>
  </si>
  <si>
    <t>Đường Nhân Vị (theo NQ17)</t>
  </si>
  <si>
    <t>Phương Sơn</t>
  </si>
  <si>
    <t xml:space="preserve">Cầu Ngọc Thảo </t>
  </si>
  <si>
    <t xml:space="preserve"> Ngọc Hiệp, Vĩnh Phước</t>
  </si>
  <si>
    <t>Vĩnh Phước</t>
  </si>
  <si>
    <t>Đường tổ 3 Trường Sơn (đoạn nối đường Võ Thị Sáu đến đường Trường Sơn)</t>
  </si>
  <si>
    <t>Vĩnh Trường</t>
  </si>
  <si>
    <t>Nút giao thông đường nối đường số 25 và đường Lê Hồng Phong</t>
  </si>
  <si>
    <t>Đường Chử Đồng Tử kết hợp hệ thống thoát nước thải</t>
  </si>
  <si>
    <t>Nâng cấp đường Phú Đức</t>
  </si>
  <si>
    <t>Cầu Phú Kiểng</t>
  </si>
  <si>
    <t>Vĩnh Ngọc</t>
  </si>
  <si>
    <t>Nâng cấp đường Ba Làng (gđ 2)</t>
  </si>
  <si>
    <t>Đường Nguyễn Chích (mương thoát lũ đến đường 2/4)</t>
  </si>
  <si>
    <t>Nâng cấp đường Lê Văn Huân (đoạn còn lại)</t>
  </si>
  <si>
    <t>Nâng cấp đường Nguyễn Khắc Viện</t>
  </si>
  <si>
    <t>Đường Pasteur</t>
  </si>
  <si>
    <r>
      <t xml:space="preserve">Cầu cảng du lịch Vĩnh Lương </t>
    </r>
    <r>
      <rPr>
        <i/>
        <sz val="12"/>
        <rFont val="Times New Roman"/>
        <family val="1"/>
      </rPr>
      <t>(diện tích 3,48 ha, trong đó đất liền 0,95 ha, mặt nước 2,53 ha)</t>
    </r>
  </si>
  <si>
    <t xml:space="preserve"> Vĩnh Lương</t>
  </si>
  <si>
    <t>Đường Nguyễn Biểu (từ Đường Phan Phù Tiên đến trường Trần Mai Linh)</t>
  </si>
  <si>
    <t xml:space="preserve"> Vĩnh Hải</t>
  </si>
  <si>
    <t>Dự án đường Nha Trang - Diên Khánh (hạng mục đường dân sinh, hệ thống thoát nước, hệ thống kết nối đường giao thông)</t>
  </si>
  <si>
    <t>Vĩnh Trung, Vĩnh Thái, Phước Hải</t>
  </si>
  <si>
    <t>Quyết định số 2242/QĐ-UBND ngày 10/9/2013 của UBND tỉnh Khánh Hoà</t>
  </si>
  <si>
    <t>Làm mới đường Quốc lộ 1 đi cầu Bến Miễu - đoạn QL 1 đến Tiểu đoàn Cảnh sát cơ động E23</t>
  </si>
  <si>
    <t>Đường Tô Hiến Thành nối dài</t>
  </si>
  <si>
    <t>Tân Lập</t>
  </si>
  <si>
    <t>Đường Nguyễn Thiện Thuật nối dài (gồm đường và khu TĐC)</t>
  </si>
  <si>
    <t xml:space="preserve"> Lộc Thọ</t>
  </si>
  <si>
    <t>Hạng mục thoát nước mưa và Nhà máy xử lý nước thải phía Bắc  (tổng 12,03 ha, KH 2015 đã bố trí và chuyển qua 2016 3,98 ha)</t>
  </si>
  <si>
    <t xml:space="preserve"> - Thu hồi đất để lắp đặt cống hộp và xây dựng đường số 4 từ đường 2/4 đến dự án KDC Nam Vĩnh Hải</t>
  </si>
  <si>
    <t xml:space="preserve"> -  Trạm bơm 1,2,3,  trạm bơm D</t>
  </si>
  <si>
    <t xml:space="preserve"> - Đường Nam Hòn Nghê đoạn trước nhà máy xử lý nước thải phía Bắc (thu hồi để xây dựng đường hoàn trả)</t>
  </si>
  <si>
    <t xml:space="preserve"> - Mương hở và cống áp lực D700 từ cầu đường sắt qua đường Nguyễn Khuyến nối dài đến hồ điều hoà phía Tây</t>
  </si>
  <si>
    <t xml:space="preserve"> - Cống áp lực  D700 trên đường Nguyễn Khuyến nối dài, theo đường QH 27m đế nhà máy xử lý nước thải phía Bắc</t>
  </si>
  <si>
    <t xml:space="preserve"> - Trạm bơm nước mưa ra sông Cái công suất 40m3/s</t>
  </si>
  <si>
    <t>Xây dựng đường dây 220KV Nha Trang - Tháp Chàm</t>
  </si>
  <si>
    <t>Kè Bờ Tây hải phường Vĩnh nguyên</t>
  </si>
  <si>
    <t>Đất giáo dục</t>
  </si>
  <si>
    <t>Đất tôn giáo</t>
  </si>
  <si>
    <t>Hệ thống cống hộp thóat nước phía Đông Hòn Dung - Nam đèo Rù Rì</t>
  </si>
  <si>
    <t>Vĩnh Hải, Vĩnh Hòa</t>
  </si>
  <si>
    <t>Nhà máy xử lý nước thải phía Bắc</t>
  </si>
  <si>
    <t>Vĩnh Ngọc</t>
  </si>
  <si>
    <t>13,36,15,39,34,45,37,14,55,41,12,16,43,40,38,44,42,35</t>
  </si>
  <si>
    <t xml:space="preserve"> Phước Hải</t>
  </si>
  <si>
    <t>Sinh hoạt cộng đồng (số 3 - Trương Định)</t>
  </si>
  <si>
    <t xml:space="preserve"> Phước Tiến</t>
  </si>
  <si>
    <t>Nhà văn hoá thôn Lương Sơn 1,2,3 (theo vốn NTM)</t>
  </si>
  <si>
    <t>Nhà văn hoá thôn Lương Hoà (theo vốn NTM)</t>
  </si>
  <si>
    <t xml:space="preserve"> Phương Sài</t>
  </si>
  <si>
    <t xml:space="preserve"> Vĩnh Thạnh</t>
  </si>
  <si>
    <t xml:space="preserve">  Vĩnh Phước</t>
  </si>
  <si>
    <t>Trung tâm điều hành khách công cộng và khu dịch vụ  hỗ trợ vận tải đường bộ</t>
  </si>
  <si>
    <t>Công viên Hòn Đỏ</t>
  </si>
  <si>
    <t>Mở rộng Chợ Vĩnh Trường</t>
  </si>
  <si>
    <t>Dự án Tái định cư đường trục Bắc Nam</t>
  </si>
  <si>
    <t xml:space="preserve">Khu tái định cư Chò Vò </t>
  </si>
  <si>
    <t xml:space="preserve">Khu tái định cư Ngọc Hiệp </t>
  </si>
  <si>
    <t xml:space="preserve">Công văn 7033/UBND-XDNĐ ngày 21/10/2015 của UBND tỉnh Khánh Hoà </t>
  </si>
  <si>
    <t>Đất văn hóa</t>
  </si>
  <si>
    <t>Đất mặt nước chuyện dùng</t>
  </si>
  <si>
    <t>Dự án đầu tư xây dựng công trình Lâm sinh Trồng, chăm sóc và bảo vệ rừng ngập mặn ứng phó biến đổi khí hậu thành phố Nha Trang (khu Đầm Bấy 8,27 ha; khu Bích Đầm 3,00 ha; khu Trung tâm hành chính tỉnh Khánh Hòa 49,99 ha)</t>
  </si>
  <si>
    <t>Vĩnh Thái, Phước Đồng, Phước Long, Vĩnh Nguyên</t>
  </si>
  <si>
    <t>Xây dựng vườn ươm tạm thời phục vụ dự án trồng rừng ngập mặn</t>
  </si>
  <si>
    <t>Công trình, dự án ngoài ngân sách</t>
  </si>
  <si>
    <t>Đất giáo dục đào tạo</t>
  </si>
  <si>
    <t xml:space="preserve">Dự án Khu đô thị mới Phúc Khánh 2 </t>
  </si>
  <si>
    <t>Vĩnh Trung</t>
  </si>
  <si>
    <t>Khu vực giáp Diên An, Diên Khánh</t>
  </si>
  <si>
    <t xml:space="preserve">Đất thủy lợi </t>
  </si>
  <si>
    <t>Đất giao dục đào tạo</t>
  </si>
  <si>
    <t>Dự án The forest hill Hotel &amp; Villas (trồng rừng cảnh quan, cải tạo và bảo vệ môi trường kết hợp xây dựng khách san, Biệt thụ ở và thương mại dịch vụ</t>
  </si>
  <si>
    <t xml:space="preserve"> Vĩnh Nguyên, Vĩnh Trường</t>
  </si>
  <si>
    <t>Giao thông</t>
  </si>
  <si>
    <t>Rừng trồng</t>
  </si>
  <si>
    <t xml:space="preserve"> Vĩnh Trường</t>
  </si>
  <si>
    <t xml:space="preserve">Khu đô thị Green Hill Villas </t>
  </si>
  <si>
    <t>Vĩnh Hoà</t>
  </si>
  <si>
    <t>Dự án Khu dân cư Đất Mới - Phước Điền</t>
  </si>
  <si>
    <t>Khu đô thị mới phước Long (phần còn lại)</t>
  </si>
  <si>
    <t>Phước Long</t>
  </si>
  <si>
    <t>Đất thể dục thể thao</t>
  </si>
  <si>
    <t>Khu đô thị VCN Phước Long 2 (Khu tái định cư Lê Hồng Phong III cũ): 19,99 ha</t>
  </si>
  <si>
    <t>Khu đô thị Trung tâm hành chính tỉnh Khánh Hòa</t>
  </si>
  <si>
    <t>10,11,14,15,33, 39,44,45</t>
  </si>
  <si>
    <t>vùng NTTS xã Vĩnh Thái</t>
  </si>
  <si>
    <t xml:space="preserve">Đất ở </t>
  </si>
  <si>
    <t>Vĩnh Thái, Phước Đồng, Vĩnh Trung</t>
  </si>
  <si>
    <t>Đất công trình dịch vụ</t>
  </si>
  <si>
    <t>Đất lâm nghiệp (đất trồng rừng)</t>
  </si>
  <si>
    <t>Dự án căn hộ du lịch nghỉ dưỡng cao cấp Thanh Hà</t>
  </si>
  <si>
    <t>Khu nhà ở Incomex Sài Gòn</t>
  </si>
  <si>
    <t xml:space="preserve"> Đất ở</t>
  </si>
  <si>
    <t xml:space="preserve"> Đất giao thông</t>
  </si>
  <si>
    <t>Khu dân cư Phước Long - Vĩnh Trường</t>
  </si>
  <si>
    <t xml:space="preserve">Khu nhà ở Phước Đồng  </t>
  </si>
  <si>
    <t>Khu nhà ở Diamond Nha Trang</t>
  </si>
  <si>
    <t>Đất giao thông (đường số 38,42)</t>
  </si>
  <si>
    <t>Khu Biệt Thự Cao Cấp Vĩnh Hòa</t>
  </si>
  <si>
    <t>Dự án Khu biệt thự Quốc Anh</t>
  </si>
  <si>
    <t>Dự án Khu đô thị mới Mountain View Nha Trang</t>
  </si>
  <si>
    <t xml:space="preserve">Khu đô thị sinh thái VCN  </t>
  </si>
  <si>
    <t>Đất Chợ</t>
  </si>
  <si>
    <t>Đất giáo dục</t>
  </si>
  <si>
    <t>Đất Sông suối</t>
  </si>
  <si>
    <t>Khu đô thị Vĩnh Trung</t>
  </si>
  <si>
    <t>Xóm Gò, thôn Võ Cang</t>
  </si>
  <si>
    <t xml:space="preserve">Thông báo 533/TB-UBND ngày 03/9/2015 của UBND tỉnh Khánh Hoà </t>
  </si>
  <si>
    <t>Chỉnh trang khu  nhà ở gia đình ô 400 kho xăng dầu số 2</t>
  </si>
  <si>
    <t>Khu TĐC khu du lịch suối Khoáng nóng Iresort (trong đó đất giao thông 0,05 ha)</t>
  </si>
  <si>
    <t>Khu dân cư Hòn Nghê (nhà ở công ty Thuỷ lợi đường Nguyễn Xiển )</t>
  </si>
  <si>
    <t>Thôn Phước Lợi, xã Phước Đồng</t>
  </si>
  <si>
    <t>GCNĐT số 37121000236 do UBND tỉnh cấp lần đầu ngày 30/3/2011, điều chỉnh lần 2 ngày 30/6/2015</t>
  </si>
  <si>
    <t>Dự án Khu công viên văn hóa và biệt thự đồi Hòn Một tại xã Vĩnh Thái (giai đoạn 2)</t>
  </si>
  <si>
    <t xml:space="preserve">Khu tái định cư S1 </t>
  </si>
  <si>
    <t>Dự án chỉnh trang khu vực núi Hòn Xện</t>
  </si>
  <si>
    <t>Đất dịch vụ công cộng</t>
  </si>
  <si>
    <t xml:space="preserve">Khu đô thị An Bình Tân (phần còn lại) </t>
  </si>
  <si>
    <t xml:space="preserve">Khu đô thị Mỹ Gia (giai đoạn 1) </t>
  </si>
  <si>
    <t>Vĩnh Thái, Phước Hải</t>
  </si>
  <si>
    <t>Giáp Khu Mỹ Gia đang triển khai hiện nay</t>
  </si>
  <si>
    <t>Khu thương mại và dịch vụ ô tô Tiến Thanh</t>
  </si>
  <si>
    <t xml:space="preserve"> Vĩnh Trung</t>
  </si>
  <si>
    <t>74,94,80,86,87,107</t>
  </si>
  <si>
    <t>Cửa hàng xăng dầu Vĩnh Thái (bên đường CBQ-Cầu Lùng)</t>
  </si>
  <si>
    <t>Cửa hàng xăng dầu Vĩnh Trung (bên đường CBQ-Cầu Lùng)</t>
  </si>
  <si>
    <t xml:space="preserve">Dự án Khu du lịch nghỉ dưỡng suối khoáng nóng cao cấp Nha Trang (phần mở rộng) </t>
  </si>
  <si>
    <t xml:space="preserve">Văn bản số 6046/UBND -XDNĐ ngày 09/8/2015 của UBND tỉnh Khánh Hoà </t>
  </si>
  <si>
    <t>Khu giết mổ gia súc gia cầm tập trung thành phố Nha Trang</t>
  </si>
  <si>
    <t>Vĩnh Hòa</t>
  </si>
  <si>
    <t>CÔNG TRÌNH, DỰ ÁN MỚI NĂM 2017</t>
  </si>
  <si>
    <t>Thao trường huấn luyện</t>
  </si>
  <si>
    <t>Khu sơ tán tập trung của Thành phố Nha Trang</t>
  </si>
  <si>
    <t>Vĩnh Thái, Vĩnh Trung</t>
  </si>
  <si>
    <t>Trụ sở làm việc Cục 11-Tổng cục II</t>
  </si>
  <si>
    <t>Phân trạm y tế (Đắc lộc-theo NTM)</t>
  </si>
  <si>
    <t xml:space="preserve">Nghị quyết 03/NQ-HĐND thành phố ngày 8/4/2016 </t>
  </si>
  <si>
    <t>Bệnh viện 22/12 giai đoạn 2</t>
  </si>
  <si>
    <t>Trường mầm non thôn Đắc Lộc</t>
  </si>
  <si>
    <t>Thôn Xuân Ngọc</t>
  </si>
  <si>
    <t>Trường Tiểu học Xương Huân 1</t>
  </si>
  <si>
    <t>Phương Sài</t>
  </si>
  <si>
    <t>Nhà dưỡng Lão</t>
  </si>
  <si>
    <t>Phước Long, Ngọc Hiệp, Phước Hải, Vĩnh Hải, Vĩnh Hiệp</t>
  </si>
  <si>
    <t>Nút giao thông Ngọc Hội (tổng diện tích 3,5 ha)</t>
  </si>
  <si>
    <t>Ngọc Hiệp, Vĩnh Hiệp</t>
  </si>
  <si>
    <t>Đường Lương Thế Vinh, LG 13m</t>
  </si>
  <si>
    <t xml:space="preserve">Mở rộng đường Đô Lương </t>
  </si>
  <si>
    <t>Phước Tiến, Phước Hòa</t>
  </si>
  <si>
    <t>Đường Đô Lương</t>
  </si>
  <si>
    <t>Phước Tiến</t>
  </si>
  <si>
    <t>Đường Chi Lăng nối dài đến Cao Bá Quát</t>
  </si>
  <si>
    <t>Phước Tân</t>
  </si>
  <si>
    <t xml:space="preserve"> Đường Hương Điền (đoạn có lộ giới 13m)</t>
  </si>
  <si>
    <t>Đường giao thông đi vào Trung tâm chỉ huy Cảnh sát PCCC</t>
  </si>
  <si>
    <t xml:space="preserve">Nghị quyết số 32/NQ-HĐND Tỉnh ngày 11/8/2016 </t>
  </si>
  <si>
    <t>Hẻm 71 đường 2/4</t>
  </si>
  <si>
    <t>Hẻm 39 đường 2/4</t>
  </si>
  <si>
    <t>Vạn Thạnh</t>
  </si>
  <si>
    <t>Đường Lê Lợi</t>
  </si>
  <si>
    <t xml:space="preserve">Hệ thống thoát nước Hẻm 77/8 </t>
  </si>
  <si>
    <t>Hệ thống đường ống cấp 3 thu gom nước thải khu dân cư Đường Đệ</t>
  </si>
  <si>
    <t>Nhà sinh hoạt văn hóa thôn Trung</t>
  </si>
  <si>
    <t>286, 289</t>
  </si>
  <si>
    <t>Mở rộng Nhà văn hóa TDP Phước An</t>
  </si>
  <si>
    <t xml:space="preserve"> Nhà văn hóa thôn Phước Thuỷ </t>
  </si>
  <si>
    <t>Nhà sinh hoạt văn hóa TDP 5,6</t>
  </si>
  <si>
    <t xml:space="preserve">chỉ đua vào danh mục </t>
  </si>
  <si>
    <t>Nhà sinh hoạt văn hoá thôn Phú Trung</t>
  </si>
  <si>
    <t>Nhà sinh hoạt văn hoá thôn Phú Thạnh 2</t>
  </si>
  <si>
    <t>Nhà sinh hoạt văn hoá thôn Phú Vinh 1</t>
  </si>
  <si>
    <t>Nhà sinh hoạt văn hóa Sơn Hải</t>
  </si>
  <si>
    <t>Mở rộng bãi chôn lấp Lương Hòa</t>
  </si>
  <si>
    <t>Trạm khí tượng thủy văn</t>
  </si>
  <si>
    <t>Chốt trực bảo vệ tổ dân phố</t>
  </si>
  <si>
    <t xml:space="preserve">Nhà sinh hoạt dân quân tự quản thôn Ngọc Hội 1,2 </t>
  </si>
  <si>
    <t>Khu tái định cư Hòn Rớ II (taluy chống sạt)</t>
  </si>
  <si>
    <t>Khu TĐC Sân bay Nha Trang</t>
  </si>
  <si>
    <t>Phước Hoà, Vĩnh Nguyên</t>
  </si>
  <si>
    <t>Kết nối đường 13 KĐT Lê Hồng Phong II thông ra đường Lê Hồng Phong (50 m2)</t>
  </si>
  <si>
    <t>Mở rộng đường 18 và 22 khu đô thị Lê Hồng Phong (lên lộ giới 35 m)</t>
  </si>
  <si>
    <t>Phước Hải, Phước Long</t>
  </si>
  <si>
    <t>Đường điện 220 kv Tuy Hòa - Nha Trang</t>
  </si>
  <si>
    <t>Thu hồi khu vực ven đê Hữu Hệ thống thoát lũ từ Cầu Phú Vinh đến Sông Tắc - Vĩnh Trung</t>
  </si>
  <si>
    <t>Dự án Khách sạn và Căn hộ Sweet Homes Plaza</t>
  </si>
  <si>
    <t>Dự án khu biệt thự nghỉ dưỡng Đồi Xanh</t>
  </si>
  <si>
    <t>Trung tâm thương mại Chợ Xóm Mới</t>
  </si>
  <si>
    <t xml:space="preserve">Đất phục vụ di dời cây xăng số 1 Võ Thị Sáu </t>
  </si>
  <si>
    <t xml:space="preserve">Vĩnh Nguyên </t>
  </si>
  <si>
    <t>Đất tôn giáo (họ đạo Thánh thất Cao đài Chơn Lý)</t>
  </si>
  <si>
    <t>Khu biệt thự sông Lô - Hoàn Cầu (chuyển đổi từ đất TMD sang đất ở)</t>
  </si>
  <si>
    <t>Khu trung tâm đô thị - thương mại - dịch vụ - tài chính - du lịch Nha Trang (phần còn lại)</t>
  </si>
  <si>
    <t>Lộc Thọ, Phước Long, Phước Hải, Phước Hòa, Vĩnh Nguyên</t>
  </si>
  <si>
    <t>Lộc Thọ</t>
  </si>
  <si>
    <t>Chuyển từ đất HNK, CLN, RSX sang đất ở</t>
  </si>
  <si>
    <t>Chuyển từ đất LUA, HNK, CLN, RSX sang đất ở</t>
  </si>
  <si>
    <t>Chuyển từ đất CLN sang đất ở</t>
  </si>
  <si>
    <t>Chuyển từ đất HNK, CLN, NTS sang đất ở</t>
  </si>
  <si>
    <t>Chuyển từ đất HNK, CLN sang đất ở</t>
  </si>
  <si>
    <t>Chuyển từ đất LUA, HNK, CLN sang đất ở</t>
  </si>
  <si>
    <t>Chuyển từ đất LUA, HNK, CLN, NTS sang đất ở</t>
  </si>
  <si>
    <t>Vĩnh Hiệp</t>
  </si>
  <si>
    <t>Chuyển mục đích sử dụng từ đất sản xuất nông nghiệp sang đất cơ sở sản xuất kinh doanh , những khu vực phù hợp với quy hoạch được duyệt:</t>
  </si>
  <si>
    <t>Chuyển mục đích đất Nông nghiệp sang đất cơ sở sản xuất kinh doanh , thương mại dịch vụ</t>
  </si>
  <si>
    <t>Chuyển mục đích đất Nông nghiệp (LUC) sang đất cơ sở sản xuất kinh doanh , TMDV</t>
  </si>
  <si>
    <t>Chuyển mục đích đất Nông nghiệp sang đất cơ sở sản xuất kinh doanh, TMDV (Thôn Xuân Lạc, Phú Nông Nam, Phú Nông Bắc, Xuân Lạc 2)</t>
  </si>
  <si>
    <t>7 (Vlap)</t>
  </si>
  <si>
    <t>32,33,34,35</t>
  </si>
  <si>
    <t>Chuyển mục đích sử dụng từ đất chưa sử dụng, đất lâm nghiệp sang đất xản xuất nông nghiệp, những khu vực phù hợp với quy hoạch được duyệt:</t>
  </si>
  <si>
    <t>Chuyển mục đích đất lâm nghiệp sang đất trồng cây lâu năm</t>
  </si>
  <si>
    <t>Dọc chân núi Hòn Thơm (thôn Xuân Ngọc)</t>
  </si>
  <si>
    <t>Chuyển mục đích đất chưa sử dụng sang đất trồng cây lâu năm</t>
  </si>
  <si>
    <t>Hòn Nghê 2, Xuân Ngọc</t>
  </si>
  <si>
    <t>DANH MỤC CÔNG TRÌNH, DỰ ÁN SỬ DỤNG ĐẤT ĐÃ THỰC HIỆN TRONG NĂM 2016</t>
  </si>
  <si>
    <t>Khách sạn Sasco - Nha Trang (KHU 2) (thu hồi phần đường giao thông)</t>
  </si>
  <si>
    <t>Khách sạn Sasco - Nha Trang (KHU 1)</t>
  </si>
  <si>
    <t>Dự án Khu đô thị mới Phúc Khánh 1</t>
  </si>
  <si>
    <t>DANH MỤC CÔNG TRÌNH, DỰ ÁN SỬ DỤNG ĐẤT LÚA, ĐẤT RỪNG PHÒNG HỘ, RỪNG ĐẶC DỤNG ĐÃ THỰC HIỆN TRONG NĂM 2016</t>
  </si>
  <si>
    <t>Khu tái định cư S1</t>
  </si>
  <si>
    <t>Biểu số 08: Kế hoạch phân bổ chỉ tiêu sử dụng đất năm 2018 của thành phố Nha Trang</t>
  </si>
  <si>
    <t>Biểu số 09: So sánh Kế hoạch sử dụng đất năm 2018 với năm 2017
của thành phố Nha Trang</t>
  </si>
  <si>
    <t xml:space="preserve">Trong đó: Đất chuyên trồng lúa nước  </t>
  </si>
  <si>
    <t>Diện tích dự kiến năm 2017</t>
  </si>
  <si>
    <t>Kế hoạch sử dụng đất năm 2018</t>
  </si>
  <si>
    <t>Diện tích cuối kỳ năm 2018</t>
  </si>
  <si>
    <t>Diện tích đầu kỳ năm 2017</t>
  </si>
  <si>
    <t>Diện tích cuối kỳ, năm 2018</t>
  </si>
  <si>
    <t>Diện tích đầu kỳ năm 2016</t>
  </si>
  <si>
    <t>Diện tích cuối kỳ năm 2017</t>
  </si>
  <si>
    <t>Diện tích cuối kỳ, năm 2017</t>
  </si>
  <si>
    <t>Biểu số 6: Chu chuyển đất đai trong năm 2017 của thành phố Nha Trang</t>
  </si>
  <si>
    <t>CHU CHUYỂN ĐẤT ĐAI TRONG NĂM 2017</t>
  </si>
  <si>
    <t>Biểu số 02: Kết quả thực hiện kế hoạch sử dụng đất năm 2017 của thành phố Nha Trang</t>
  </si>
  <si>
    <t>Biểu số 02b: Kết quả thực hiện chỉ tiêu sử dụng đất năm 2017
của thành phố Nha Trang</t>
  </si>
  <si>
    <t>Hiện trạng năm 2016</t>
  </si>
  <si>
    <t>Dự kiến kết quả thực hiện đến hết ngày 31/12/2017</t>
  </si>
  <si>
    <t>Diện tích kế hoạch năm 2017 được duyệt</t>
  </si>
  <si>
    <t>Các tuyến đường và các nút giao thông kết nối sân bay Nha Trang</t>
  </si>
  <si>
    <t>Phước Hoà</t>
  </si>
  <si>
    <t>Giải toả 14 hộ bị ảnh hưởng quy hoạch giải cây xanh cách ly CCN Đắc Lộc</t>
  </si>
  <si>
    <t>Phân khu I - khu đô thị hành chính mới tỉnh Khánh Hoà (Công ty Lạc Hồng)</t>
  </si>
  <si>
    <t>CÔNG TRÌNH, DỰ ÁN NĂM 2017 CHUYỂN TIẾP SANG NĂM 2018</t>
  </si>
  <si>
    <t>Đất ở đô thị</t>
  </si>
  <si>
    <t>Trạm kiểm soát Biên phòng Cầu Bóng</t>
  </si>
  <si>
    <t>Trụ sở làm việc mới và trung tâm huyến luyện PCCC tỉnh Khánh Hoà (phần còn lại)</t>
  </si>
  <si>
    <t>Đường giao thông đi vào Trung tâm chỉ huy Cảnh sát PCCC (phần còn lại)</t>
  </si>
  <si>
    <t>Phụ lục 1. DANH MỤC CÔNG TRÌNH, DỰ ÁN THỰC HIỆN TRONG NĂM 2018</t>
  </si>
  <si>
    <t>Diện tích dự án (ha)</t>
  </si>
  <si>
    <t>Diện tích đưa vào KHSD đất 2018</t>
  </si>
  <si>
    <t>Sử dụng vào loại đất</t>
  </si>
  <si>
    <t>Các Quyết định của UBND tỉnh Khánh Hoà về việc phê duyệt KHSD đất các năm: 2015, 2016 và 2017 của thành phố Nha Trang</t>
  </si>
  <si>
    <t>Công trình, dự án do quốc hội, chính phủ quyết định đầu tư</t>
  </si>
  <si>
    <t>Dự án cầu vượt trên QL1 tại nút giao với QL1C</t>
  </si>
  <si>
    <t>Trường THCS Bùi Thị Xuân (đã thu hồi 0,4 ha)</t>
  </si>
  <si>
    <t xml:space="preserve">Dự án Cơ sở hạ tầng Khu trường học, đào tạo và dạy nghề Bắc Hòn Ông  </t>
  </si>
  <si>
    <t xml:space="preserve">Phân hiệu Trường Đại học Tôn Đức Thắng    </t>
  </si>
  <si>
    <t>Trường mầm non Vĩnh Thạnh (phần lối đi)</t>
  </si>
  <si>
    <t xml:space="preserve">Nâng cấp đường C2, phường Vĩnh Nguyên  
</t>
  </si>
  <si>
    <r>
      <t xml:space="preserve">Cầu cảng du lịch Vĩnh Lương </t>
    </r>
    <r>
      <rPr>
        <i/>
        <sz val="12"/>
        <color indexed="8"/>
        <rFont val="Times New Roman"/>
        <family val="1"/>
      </rPr>
      <t>(diện tích 3,48 ha, trong đó đất liền 0,95 ha, mặt nước 2,53 ha)</t>
    </r>
  </si>
  <si>
    <t>Vĩnh Trung, Vĩnh Thái</t>
  </si>
  <si>
    <t>Vĩnh Ngọc, Vĩnh Phương</t>
  </si>
  <si>
    <t>Tuyến đường Vành đai thành phố Nha Trang (đoạn từ cầu Bình Tân đến Quốc lộ 1C); tổng diện tích 44,3 ha (khu vực phường Phước Hải, Phước Long các dự án đã thu hồi 14,9 ha, còn lại 29,4 ha)</t>
  </si>
  <si>
    <t>Phước Long,Ngọc Hiệp, Phước Hải, Vĩnh Hải, Vĩnh Hiệp, Vĩnh Hòa, Vĩnh Thái</t>
  </si>
  <si>
    <t xml:space="preserve">Nút giao thông Ngọc Hội -  đường 23/10  </t>
  </si>
  <si>
    <t xml:space="preserve">Đường Châu Văn Liêm đoạn còn lại </t>
  </si>
  <si>
    <t>Đường Nguyễn Thái Học (đoạn giữa)</t>
  </si>
  <si>
    <t>Mở rộng đường 18 và 22 khu đô thị Lê Hồng Phong (lên lộ giới 35 m): Phước Hải 0,24 ha, Phước Long 0,11 ha</t>
  </si>
  <si>
    <r>
      <t>Nút giao thông kết nối khu trung tâm tài chính thương mại: N1, N2,</t>
    </r>
    <r>
      <rPr>
        <sz val="12"/>
        <rFont val="Times New Roman"/>
        <family val="1"/>
      </rPr>
      <t xml:space="preserve"> N4, N5, N6, N7, N8, N9, N13</t>
    </r>
  </si>
  <si>
    <t>Phước Hòa, Phước Hải, Phước Long, Vĩnh Nguyên, Tân Lập, Lộc Thọ</t>
  </si>
  <si>
    <t>Nút N1,N2,N13</t>
  </si>
  <si>
    <t>Nút N2</t>
  </si>
  <si>
    <t>Nút N3,N4,N5,N6,N7</t>
  </si>
  <si>
    <t>Nút N6,N7,N8,N9,N13</t>
  </si>
  <si>
    <t>Nút N13</t>
  </si>
  <si>
    <t>Nút N9, N13 (tổng diện tích 0,37 ha, đã thực hiện 0,20 ha)</t>
  </si>
  <si>
    <t>Dự án đường 1A, khu vực phía Tây đường Lê Hồng Phong (đoạn từ đường số 23 đi đường số 28)</t>
  </si>
  <si>
    <t>Mở rộng lộ giới đường 28 lên 35m</t>
  </si>
  <si>
    <t xml:space="preserve">Hồ Đắc Lộc </t>
  </si>
  <si>
    <t>Quyết định 2423/QQĐ-UBND ngày 18/8/2017 của UBND tỉnh Khánh Hoà</t>
  </si>
  <si>
    <t>Nhà văn hóa tổ 18</t>
  </si>
  <si>
    <t xml:space="preserve">Nhà sinh hoạt cộng đồng  </t>
  </si>
  <si>
    <t>Nhà văn hóa thôn Cát Lợi</t>
  </si>
  <si>
    <t>Nhà văn hóa thôn Văn Đăng 3</t>
  </si>
  <si>
    <t xml:space="preserve">Nhà văn hóa TDP 10,11,12 </t>
  </si>
  <si>
    <t>Nhà văn hóa Tổ 15</t>
  </si>
  <si>
    <t>Nhà sinh hoạt văn hóa Tổ 4 Phước Toàn Tây</t>
  </si>
  <si>
    <t>Hạng mục thoát nước mưa và Nhà máy xử lý nước thải phía Bắc  (tổng 12,03 ha, Vĩnh Hải 3,65 ha, Vĩnh Ngọc 4,41 ha)</t>
  </si>
  <si>
    <t>Vĩnh Hải, Vĩnh Ngọc</t>
  </si>
  <si>
    <t>Dự án Chỉnh trị hạ lưu sông Tắc, sông Quán Trường (giai đoạn 2: Phước Đồng 4,18 ha, Phước Long 37,02 ha)</t>
  </si>
  <si>
    <t xml:space="preserve">  Phước Đồng, Phước Long</t>
  </si>
  <si>
    <t>Bệnh viện đa khoa thành phố Nha Trang (Khu đô thị Mỹ Gia)</t>
  </si>
  <si>
    <t>Khu tái định cư Ngọc Hiệp (phần còn lại)</t>
  </si>
  <si>
    <t>Khu TĐC phục vụ giải tỏa nút giao thông Ngọc Hội</t>
  </si>
  <si>
    <t>Trụ sở UBND phường Vĩnh Hải</t>
  </si>
  <si>
    <t>Trụ sở UBND phường Phước  Hải</t>
  </si>
  <si>
    <t>Thu hồi các hộ bị sạt lở núi gây sập nhà tại thôn Phước Lộc</t>
  </si>
  <si>
    <t>TB số 1368/UBND ngày 19/10/2017 của UBND TP Nha Trang</t>
  </si>
  <si>
    <t>Trường Trung cấp y Dược Yersin Nha Trang</t>
  </si>
  <si>
    <t>Dự án Khu đô thị mới Phúc Khánh 2 (tổng 30,1 ha, đã thực hiện 15 ha)</t>
  </si>
  <si>
    <t>Đất bãi thải xử lý chất thải</t>
  </si>
  <si>
    <t>Đất sản xuất kinh doanh phi nông nghiệp</t>
  </si>
  <si>
    <t>Đất thương mại dịch vụ</t>
  </si>
  <si>
    <t>Khu đô thị sinh thái bán đảo Thanh Phong  (giai đoạn 2)</t>
  </si>
  <si>
    <t>Khu đô thị VCN - Vĩnh Trường</t>
  </si>
  <si>
    <t>Quy hoạch mẫu giáo</t>
  </si>
  <si>
    <t>Khu biệt thự và công viên sinh thái trong khu  kinh tế trang trại Đất Lành (gồm 03 dự án nhỏ): đã thực hiện 100 ha</t>
  </si>
  <si>
    <t>Khu dân cư Phước Long - Vĩnh Trường (Lotus): Phước Long 4,95 ha, Vĩnh Trường 5,7ha</t>
  </si>
  <si>
    <t>Phước Long, Vĩnh Trường</t>
  </si>
  <si>
    <t>Khu nhà ở Diamond Nha Trang (phần còn lại)</t>
  </si>
  <si>
    <t>Khu đô thị sinh thái VCN  (bao gồm cả trục đường Bắc - Nam qua khu đô thị)</t>
  </si>
  <si>
    <t xml:space="preserve">Khu phức hợp và nhà ở Phước Lợi - Công ty Cổ phần Bất động sản Quang Thanh </t>
  </si>
  <si>
    <t xml:space="preserve">Khu đô thị An Bình Tân (năm 2017 đã thực hiện 10 ha còn lại 10 ha) </t>
  </si>
  <si>
    <t xml:space="preserve">Khu đô thị Mỹ Gia (Phần còn lại) </t>
  </si>
  <si>
    <t>Vĩnh Thái, Phước Hải</t>
  </si>
  <si>
    <t>Khu dân cư phía Tây Đất Lành  (tổng 40,3ha, đã thực hiện 25 ha năm 2016, năm 2018 tiếp tục thực hiện 15,3 ha )</t>
  </si>
  <si>
    <t>Thu hồi bổ sung dự án KĐT Lê Hồng Phong I</t>
  </si>
  <si>
    <t>Dự án CHAMPARAMA RESORT &amp; SPA (phần còn lại)</t>
  </si>
  <si>
    <t>Khu nhà ở Incomex Sài Gòn (năm 2017 đã thực hiện 12,1 ha)</t>
  </si>
  <si>
    <t>Khu đô thị Vĩnh Trung (phần còn lại 6,27 ha/13,85 ha)</t>
  </si>
  <si>
    <t>Khu đô thị mới Khatoco (còn lại 17,6 ha)</t>
  </si>
  <si>
    <t>Phước  Đồng</t>
  </si>
  <si>
    <t>Khu đô thị Hoàng Long (phần còn lại 10 ha)</t>
  </si>
  <si>
    <t>KDC Nam Vĩnh Hải (phần còn lại: GĐ 1 3,16 ha, GĐ 2 4,85ha)</t>
  </si>
  <si>
    <t>Đất mặt nước chuyên dùng</t>
  </si>
  <si>
    <t>Khu dân cư và Tái định cư Nha Trang</t>
  </si>
  <si>
    <t>Khu nhà ở nhân viên Cty TNHH Hoàn Cầu Nha Trang</t>
  </si>
  <si>
    <t>Khu Biệt Thự Cao Cấp Vĩnh Hòa (phần còn lại 0,3 ha)</t>
  </si>
  <si>
    <t>Trung tâm trưng bày, mua bán và cung cấp dịch vụ hậu mãi theo tiêu chuẩn toàn cầu của TOYOTA</t>
  </si>
  <si>
    <t>Dự án làng sáng tạo và hoà bình Nha Trang (tổng dt thuộc địa bàn Nha Trang là 1095,6 ha)</t>
  </si>
  <si>
    <t>Bán đấu giá quyền SDĐ xã Vĩnh Hiệp</t>
  </si>
  <si>
    <t>Bán đấu giá quyền SDĐ phường Vĩnh Thọ</t>
  </si>
  <si>
    <t>Bán đấu giá quyền SDĐ phường Vĩnh Phước</t>
  </si>
  <si>
    <t>Bán đấu giá quyền SDĐ phường Phước Hải</t>
  </si>
  <si>
    <t>CÔNG TRÌNH, DỰ ÁN MỚI NĂM 2018</t>
  </si>
  <si>
    <t>Công trình phòng thủ quân sự 2018</t>
  </si>
  <si>
    <t xml:space="preserve">Vĩnh Hải </t>
  </si>
  <si>
    <t>Quyết định số 4543/QĐ-UBND ngày 14/7/2017</t>
  </si>
  <si>
    <t>Xây dựng hệ thống đường cơ động trong khu vực phòng thủ tại Núi Sạn (Vĩnh Hải 52,48 ha, Vĩnh Phước 11,58 ha, Ngọc Hiệp 16,44 ha)</t>
  </si>
  <si>
    <t>Vĩnh Hải, Vĩnh Phước, Ngọc Hiệp</t>
  </si>
  <si>
    <t>Nhà bảo vệ công trình phòng thủ SH01</t>
  </si>
  <si>
    <t>Văn bản số 703/BC-BCH ngày 06/10/2017 của  Ban CHQS thành phố Nha Trang</t>
  </si>
  <si>
    <t>Đường vào xưởng sản xuất chế thử, chuyển giao công nghệ các sản phẩm khoa học công nghệ - Trung tâm Nhiệt đới Việt Nga</t>
  </si>
  <si>
    <t>Xây dựng kho tạm giữ phương tiện vi phạm trật tự an toàn giao thông</t>
  </si>
  <si>
    <t>Công văn số 1399/CV-CTHC ngày 17/8/2017 của Công an thành phố Nha Trang</t>
  </si>
  <si>
    <t>Trung tâm nhiệt đới Việt - Nga</t>
  </si>
  <si>
    <t>Văn bản số 9075/UBND-XDNĐ ngày 03/10/2017 của UBND tỉnh Khánh Hòa</t>
  </si>
  <si>
    <t>Trường Tiểu học Vĩnh Nguyên 1 (tại khu đất 310 Nguyễn Tri Phương)</t>
  </si>
  <si>
    <t>Thông báo số 627/TB-UBND ngày 18/9/2017 của UBND tỉnh Khánh Hòa</t>
  </si>
  <si>
    <t xml:space="preserve">Trường Tiểu học Vĩnh Ngọc </t>
  </si>
  <si>
    <t>Nâng cấp, mở rộng đường Chung cư Bình Phú đến mương thoát lũ (Nguyễn Chích gđ 2)</t>
  </si>
  <si>
    <t>Văn bản số 432/UBND ngày 21/8/2017 của UBND phường Vĩnh Hòa</t>
  </si>
  <si>
    <t>Đường vào Làng biệt thự Giáng Hương (đường Phong Châu mới)</t>
  </si>
  <si>
    <t>Mở rộng đường Thủy Xưởng</t>
  </si>
  <si>
    <t>QĐ số 1341/QĐ-UBND ngày 29/3/2017 của UBND thành phố Nha Trang</t>
  </si>
  <si>
    <t>Khu vui chơi giải trí công cộng xã Vĩnh Lương</t>
  </si>
  <si>
    <t>NQ số 88/NQ-HĐND ngày 22/12/2016 của HĐND thành phố về KHĐT trung hạn</t>
  </si>
  <si>
    <t>Xây dựng mới điểm sinh hoạt cộng đồng tổ 35 Sơn Hải (Dự án đất ở tổ 37 Hòn Chồng)</t>
  </si>
  <si>
    <t>Văn bản số 722/UBND ngày 18/8/2017 của UBND phường Vĩnh Thọ</t>
  </si>
  <si>
    <t>Nhà văn hoá thôn Phú Vinh 2</t>
  </si>
  <si>
    <t>Nhà văn hoá tổ 3 Phước An Hoà</t>
  </si>
  <si>
    <t>Kè chắn sóng từ Đình Bích Đầm đến nhà phát điện Bích Đầm</t>
  </si>
  <si>
    <t>Thông báo số 896/TB-UBND ngày 21/8/2017 của UBND thành phố Nha Trang</t>
  </si>
  <si>
    <t>Trung tâm văn hoá thể thao xã Vĩnh Lương</t>
  </si>
  <si>
    <t>Đài liệt sĩ xã Vĩnh Phương</t>
  </si>
  <si>
    <t>QĐ đầu tư số 1451/QĐ-UBND ngày 24/3/2016</t>
  </si>
  <si>
    <t>Mở rộng Nghĩa trang phía Bắc</t>
  </si>
  <si>
    <t>CV 386/CT-ĐT ngày 18/8/2017 của CTCP Môi trường đô thị Nha Trang</t>
  </si>
  <si>
    <t>Xây dựng Chợ Vĩnh Hòa</t>
  </si>
  <si>
    <t>Văn bản số 4918/UBND-QLĐT ngày 28/7/2017 của UBND thành phố Nha Trang</t>
  </si>
  <si>
    <t>Thu hồi các hộ bị sạt lở núi khu vực chùa Kỳ Viên</t>
  </si>
  <si>
    <t>Thu hồi các hộ bị sạt lở núi tại 6 thôn xã Vĩnh Phương</t>
  </si>
  <si>
    <t>Văn bản số 950/UBND ngày 12/10/2017 của UBND xã Vĩnh Phương</t>
  </si>
  <si>
    <t>Thu hồi các hộ bị sạt lở núi chân núi Hòn Thơm, Hòn Nghê</t>
  </si>
  <si>
    <t>Thu hồi đất tại các khu vực bị sạt lở núi tại xã Phước Đồng</t>
  </si>
  <si>
    <t>Báo cáo số 1799/BC-UBND ngày 15/8/2017 của UBND xã Phước Đồng</t>
  </si>
  <si>
    <t>Bãi đậu xe: Vị trí số 2 (Khu vực kho cảng Bình Tân)</t>
  </si>
  <si>
    <t>Văn bản số 657/TB-UBND ngày 26/9/2017 của UBND tỉnh Khánh Hoà</t>
  </si>
  <si>
    <t>Bãi đậu xe: Vị trí số 3 (Trục đường Nguyễn Tất Thành - Phước Đồng)</t>
  </si>
  <si>
    <t>Bãi đậu xe: Vị trí số 4 (Khu vực Bắc Hòn Ông - Phước Đồng)</t>
  </si>
  <si>
    <t>Bãi đậu xe: Vị trí số 7 (số 170 Lê Hồng Phong)</t>
  </si>
  <si>
    <t>Thông báo số 516/TB-UBND ngày 16/8/2017 của UBND tỉnh Khánh Hòa</t>
  </si>
  <si>
    <t>Dự án Seasing Resort &amp; Spa (10,5 ha đất liền và 5,4 ha mặt nước)</t>
  </si>
  <si>
    <t>Công văn số 5502/UBND-QLĐT ngày 21/8/2017 của UBND thành phố Nha Trang</t>
  </si>
  <si>
    <t>Khu du lịch Hòn Tằm giai đoạn 2</t>
  </si>
  <si>
    <t>Văn bản số 780/UBND ngày 18/8/2017 của UBND phường Vĩnh Nguyên</t>
  </si>
  <si>
    <t>Mở rộng trung tâm du lịch Suối khoáng nóng Tháp Bà</t>
  </si>
  <si>
    <t>Ngọc Hiệp, Vĩnh Hải</t>
  </si>
  <si>
    <t>Văn bản số 161/TMTK21 ngày 06/10/2017 của Công ty TNHH Sao Mai Thế Kỷ 21</t>
  </si>
  <si>
    <t>Toà nhà hỗn hợp dịch vụ và khách sạn San Hô (số 21 Vân Đồn)</t>
  </si>
  <si>
    <t>CV số 625/TB-UBND ngày 18/9/2017 của UBND tỉnh Khánh Hoà</t>
  </si>
  <si>
    <t>Dự án khu biệt thự The Panorama Villas (Haborizon Nha Trang)</t>
  </si>
  <si>
    <t>TMD,ONT</t>
  </si>
  <si>
    <t>quyết định số 3332/QĐ-UBND ngày 20/12/2013 của UBND tỉnh Khánh Hòa </t>
  </si>
  <si>
    <t>Dự án Trung tâm Spa suối khoáng nóng Giáng Hương</t>
  </si>
  <si>
    <t>Văn bản số 2269/UBND-QLĐT ngày 21/4/2017 của UBND thành phố Nha Trang</t>
  </si>
  <si>
    <t>Công ty TNHH thương mại và dịch vụ Oanh Quân thuê đất tại địa điểm sân vận động xã</t>
  </si>
  <si>
    <t>Văn bản số 6203/UBND-TNMT ngày 14/9/2017 của UBND thành phố Nha Trang</t>
  </si>
  <si>
    <t>Nhà máy sản xuất mộc Mỹ Nghệ</t>
  </si>
  <si>
    <t>Bổ sung diện tích dự án Khu đô thị Hoàng Long</t>
  </si>
  <si>
    <t>Công văn số 58/2017-UPGC, ngày 25/8/2017 của Công ty TNHH MTV Đầu tư Xây dựng và Địa chất UPGC - TP. Hồ Chí Minh</t>
  </si>
  <si>
    <t>Giao đất khu tập thể XNXK gỗ19/5</t>
  </si>
  <si>
    <t>CV số 7607/TB-UBND ngày 24/8/2017 của UBND tỉnh Khánh Hoà</t>
  </si>
  <si>
    <t>Khu đô thị Hưng Thịnh</t>
  </si>
  <si>
    <t>Vĩnh Trung, Vĩnh Thạnh, Vĩnh Hiệp</t>
  </si>
  <si>
    <t>Quyết định số 2560/QĐ-UBND ngày 31-8-2016 của UBND tỉnh Khánh Hoà</t>
  </si>
  <si>
    <t>Quảng trường</t>
  </si>
  <si>
    <t>Trường tiểu học</t>
  </si>
  <si>
    <t>Khu đô thị Tấn Trường 1</t>
  </si>
  <si>
    <t>Dự án trồng rừng và du lịch sinh thái Yến Nha Trang</t>
  </si>
  <si>
    <t>Công văn số 5825/UBND-QLĐT ngày 30/8/2017 của UBND thành phố Nha Trang</t>
  </si>
  <si>
    <t>Cải tạo, nâng cao khả năng truyền tải đường dây 110kV từ TBA 110kV Nha Trang đi TBA 110kV Ninh Hòa</t>
  </si>
  <si>
    <t xml:space="preserve">Công văn số 4478/CREB-ĐB ngày 10/10/2017 của Ban quản lý dự án điện nông thôn miền Trung; Công văn số 3450/CREB-ĐB ngày 18/8/2017 của Ban quản lý dự án điện nông thôn miền Trung; </t>
  </si>
  <si>
    <t>Bán đấu giá lô đất 86 Quang Trung</t>
  </si>
  <si>
    <t>Bán đấu giá lô đất số 02 Lý Tự Trọng</t>
  </si>
  <si>
    <t>Bán đấu giá 81 lô Hòn Rớ II</t>
  </si>
  <si>
    <t>Tổng hợp theo nhu cầu đăng ký của UBND các xã, phường</t>
  </si>
  <si>
    <t>Chuyển mục đích từ đất LUA, HNK, CLN, RSX sang đất ở</t>
  </si>
  <si>
    <t>Chuyển mục đích từ đất CLN sang đất ở</t>
  </si>
  <si>
    <t>Chuyển từ đất HNK, CLN, LUA, NTS sang đất ở</t>
  </si>
  <si>
    <t>Chuyển mục đích từ đất HNK, CLN, RSX sang đất ở</t>
  </si>
  <si>
    <t>Chuyển mục đích từ đất HNK, CLN, RSX, NTS sang đất ở</t>
  </si>
  <si>
    <t>Chuyển mục đích từ đất HNK, CLN, NTS sang đất ở</t>
  </si>
  <si>
    <t>Diện tích thực hiện năm 2017</t>
  </si>
  <si>
    <t>Công trình, dự án mục đích quốc phòng, an ninh (4 công trình, dự án)</t>
  </si>
  <si>
    <t>Trụ sở làm việc mới và trung tâm huyến luyện PCCC tỉnh Khánh Hoà</t>
  </si>
  <si>
    <t>Xưởng sản xuất chế thử, chuyển giao công nghệ các sản phẩm khoa học công nghệ - Trung tâm Nhiệt đới Việt Nga</t>
  </si>
  <si>
    <t>Trạm kiểm soát Biên phòng Bích Đầm</t>
  </si>
  <si>
    <t>Công trình, dự án để phát triển kinh tế - xã hội vì lợi ích quốc gia, công cộng có sử dụng vốn ngân sách (39 công trình, dự án)</t>
  </si>
  <si>
    <t xml:space="preserve">Trường mầm non Vĩnh Hòa  </t>
  </si>
  <si>
    <t>Trường mầm non Đất Lành</t>
  </si>
  <si>
    <t>Tuyến đường Vành đai thành phố Nha Trang (đoạn từ cầu Bình Tân đến Quốc lộ 1C): đã thực hiện đoạn qua khu đô thị LHP I, II, VCN Phước Hải.</t>
  </si>
  <si>
    <t>Phước Hải, Phước Long</t>
  </si>
  <si>
    <t>Nâng cấp đường Vạn Hoà</t>
  </si>
  <si>
    <t>Bãi đậu xe nghĩa trang Hòn Dung</t>
  </si>
  <si>
    <t>Nút giao thông kết nối khu trung tâm tài chính thương mại (Nút N3)</t>
  </si>
  <si>
    <t>Nhà văn hóa thôn Phú Trung 2</t>
  </si>
  <si>
    <t>Nhà sinh hoạt cộng đồng thôn Phước Thượng</t>
  </si>
  <si>
    <t>Khu tái định cư Ngọc Hiệp (đã xong 3,35 ha/13,45 ha)</t>
  </si>
  <si>
    <t>Bán đấu giá quyền SDĐ xã Vĩnh Thạnh</t>
  </si>
  <si>
    <t>Di dời các hộ dân bị ảnh hưởng vỡ mương thoát lũ gây sập nhà tại Đường Đệ</t>
  </si>
  <si>
    <t>Công trình, dự án ngoài ngân sách (29 công trình, dự án)</t>
  </si>
  <si>
    <t xml:space="preserve">Khu đô thị mới Khatoco  </t>
  </si>
  <si>
    <t>Dự án Nhà ở xã hội Hưng Phú II</t>
  </si>
  <si>
    <t>Dự án Khu đô thị mới Phúc Khánh 2 (đã thực hiện 15/30,1 ha)</t>
  </si>
  <si>
    <t xml:space="preserve">Tịnh xá Ngọc Lam </t>
  </si>
  <si>
    <t>Cơ sở giáo dục Tăng ni-Trường trung cấp phật học Khánh Hoà</t>
  </si>
  <si>
    <t>Dự án CHAMPARAMA RESORT &amp; SPA (xong 1 phần, khoảng 20,8ha)</t>
  </si>
  <si>
    <t>Dự án Vinpearl Beachfront Codotel (Công an tỉnh, 78-80 Trần Phú)</t>
  </si>
  <si>
    <t xml:space="preserve">Mở rộng các dự án của Công ty CP Vinpearl trên đảo Hòn Tre  </t>
  </si>
  <si>
    <t>Khu biệt thự sinh thái Cozy Garden</t>
  </si>
  <si>
    <t>Các dự án giao đất, cho thuê đất được bổ sung theo quyết định 3068/QĐ-UBND ngày 16/10/2017 của UBND tỉnh Khánh Hoà</t>
  </si>
  <si>
    <t>Dự án hoàn vốn tại Trường Cao đẳng y tế (84 Quang Trung)</t>
  </si>
  <si>
    <t>Dự án hoàn vốn Trường Cao đẳng nghề cũ (32 Trần Phú)</t>
  </si>
  <si>
    <t>Trung tâm thương mại và nhà ở cao tầng Tân Tân</t>
  </si>
  <si>
    <t>Dự án hoàn vốn Trường Chính trị Khánh Hoà (GĐ 1) tại số 1 Trần Hưng Đạo</t>
  </si>
  <si>
    <t>Dự án hoàn vốn Ký túc xá Trường Chính trị tại Khu C- KĐT Vĩnh Hoà</t>
  </si>
  <si>
    <t>Dự án hoàn vốn Trụ sở làm việc và Trụ anten của Đài phát thanh TH Khánh Hoà (70 Trần Phú)</t>
  </si>
  <si>
    <t>Đất thương mại dịch vụ điều chỉnh từ đất bãi đỗ xe khu vực Tổ 33 Hòn Chồng</t>
  </si>
  <si>
    <t>Điều chỉnh từ đất giáo dục sang đất ở tại đồi Lasan</t>
  </si>
  <si>
    <t>Biểu số 1.1: Kết quả thực hiện Danh mục công trình, dự án năm 2017 của thành phố Nha Trang</t>
  </si>
  <si>
    <t>Diện tích đưa vào KHSD đất 2017</t>
  </si>
  <si>
    <t xml:space="preserve">Khu hành chính Công An tỉnh mới  </t>
  </si>
  <si>
    <t xml:space="preserve">Trụ sở CA PCCC-CHCN  </t>
  </si>
  <si>
    <t>tp</t>
  </si>
  <si>
    <t>Trường THCS Vĩnh Thái</t>
  </si>
  <si>
    <t>14,84 ha</t>
  </si>
  <si>
    <t xml:space="preserve">Hồ chứa nước Đắc Lộc </t>
  </si>
  <si>
    <t xml:space="preserve">Dự án xây dựng bờ kè và KĐT cồn Nhất Trí </t>
  </si>
  <si>
    <t>Nhà văn hóa thôn Võ Tánh 2</t>
  </si>
  <si>
    <t>Khu đô thị mới Khatoco (đã xong 40 ha, còn lại 23,2 ha)</t>
  </si>
  <si>
    <t>Khu biệt thự và công viên sinh thái trong khu  kinh tế trang trại Đất Lành (gồm 03 dự án nhỏ)</t>
  </si>
  <si>
    <t>Khu dân cư phía Tây Đất Lành  (tổng 43,8ha, đã thực hiện 6,5 ha năm 2016, năm 2017 tiếp tục thực hiện 20 ha )</t>
  </si>
  <si>
    <t>Dự án Nút giao QL1 và QL1C</t>
  </si>
  <si>
    <t>Trường mầm non Phương Sài</t>
  </si>
  <si>
    <t>Trường mầm non Phước Long</t>
  </si>
  <si>
    <t>Trường mầm non Vĩnh Thạnh</t>
  </si>
  <si>
    <t>Dự án đường 1 A (đoạn từ đường số 23 đi đường số 28)</t>
  </si>
  <si>
    <t>Thu hồi bổ sung ngoài ranh giới dự án KĐT Lê Hồng Phong II</t>
  </si>
  <si>
    <t>VI.II</t>
  </si>
  <si>
    <t>VI.III</t>
  </si>
  <si>
    <t>Ghi chú</t>
  </si>
  <si>
    <t>Loại khỏi KHSD đất do thay địa điểm, địa điểm mới đã được xác định trong khu TTHC mới của tỉnh</t>
  </si>
  <si>
    <t>Tiếp tục đưa vào KH2018</t>
  </si>
  <si>
    <t xml:space="preserve">Loại khỏi KHSD đất  </t>
  </si>
  <si>
    <t>Đã xong, thay đổi diện tích</t>
  </si>
  <si>
    <t>Loại khỏi KHSD đất do chưa có vốn</t>
  </si>
  <si>
    <t>Nâng cấp đường Sử Hy Nhan</t>
  </si>
  <si>
    <t>Loại khỏi KHSD đất do thiếu vốn</t>
  </si>
  <si>
    <t>Biểu số 04: Kết quả thực hiện thu hồi đất năm 2017 của thành phố Nha Trang</t>
  </si>
  <si>
    <t>Biểu số 03: Kết quả thực hiện chuyển mục đích sử dụng đất năm 2017
của thành phố Nha Trang</t>
  </si>
  <si>
    <t>Biểu số 05: Kết quả thực hiện đưa đất chưa sử dụng vào sử dụng năm 2017
của thành phố Nha Trang</t>
  </si>
  <si>
    <t>Trường THCS Bùi Thị Xuân (phần còn lại 0,39 ha)</t>
  </si>
  <si>
    <t>Vĩnh Ngọc,Vĩnh Phương</t>
  </si>
  <si>
    <t>Nút giao thông kết nối khu trung tâm tài chính thương mại: N1, N2, N4, N5, N6, N7, N8, N9, N13, N14, N15</t>
  </si>
  <si>
    <t>Nhà sinh hoạt cộng đồng (số 3 - Trương Định)</t>
  </si>
  <si>
    <t>Nhà văn hóa TDP Phước An</t>
  </si>
  <si>
    <t xml:space="preserve">Nhà văn hóa thôn Phước Thuỷ </t>
  </si>
  <si>
    <t>Quyết định số 4543/QĐ-UBND ngày 14/7/2017 của UBND thành phố</t>
  </si>
  <si>
    <t>Văn bản số 7604/UBND-XDNĐ ngày 24/8/2017 của UBND tỉnh Khánh Hoà</t>
  </si>
  <si>
    <t>VB số 3330/UBND-XDNĐ ngày 19/6/2013</t>
  </si>
  <si>
    <t>Xây dựng mới điểm sinh hoạt cộng đồng tổ 35 Sơn Hải</t>
  </si>
  <si>
    <t>Thông báo số 665/TB-UBND ngày 30/6/2017 của UBND thành phố Nha Trang</t>
  </si>
  <si>
    <t>Văn bản số1010/UBND ngày 24/10/2017 của UBND xã Vĩnh Ngọc</t>
  </si>
  <si>
    <t xml:space="preserve">Phước Hoà </t>
  </si>
  <si>
    <t xml:space="preserve">Vĩnh Trung,  </t>
  </si>
  <si>
    <t>QĐ số 3058/QĐ-UBND ngày 16/10/2017 của UBND tỉnh Khánh Hoà</t>
  </si>
  <si>
    <t>Đấu giá UBND phường Vĩnh Hải cũ</t>
  </si>
  <si>
    <t>Biểu số 7.1. DANH MỤC CÔNG TRÌNH, DỰ ÁN THỰC HIỆN TRONG NĂM 2018</t>
  </si>
  <si>
    <t>Kết quả thực hiện</t>
  </si>
  <si>
    <t xml:space="preserve">Vĩnh Ngọc </t>
  </si>
  <si>
    <t>Lý do</t>
  </si>
  <si>
    <t>Chưa có vốn đầu tư</t>
  </si>
  <si>
    <t>Nâng cấp, mở rộng đường Hai Bà Trưng</t>
  </si>
  <si>
    <t>Chưa có vốn đầu tư và chưa điều chỉnh quy hoạch chi tiết xây dựng</t>
  </si>
  <si>
    <t xml:space="preserve">Dự án Chỉnh trị hạ lưu sông Tắc, sông Quán Trường GĐ 2 </t>
  </si>
  <si>
    <t xml:space="preserve">Dự án đã quá 03 năm nhưng chủ đầu tư chưa triển khai </t>
  </si>
  <si>
    <t>Ghi chú: Những dự án trên sẽ được bổ sung vào KHSD đất hàng năm nếu có vốn đầu tư thực hiện dự án.</t>
  </si>
  <si>
    <t>Khu hành chính mới Công An tỉnh Khánh Hoà</t>
  </si>
  <si>
    <t>Khu hành chính mới Công an tỉnh Khánh Hoà</t>
  </si>
  <si>
    <t>Mở rộng chợ Vĩnh Trường</t>
  </si>
  <si>
    <t>Điều chỉnh QH, không thực hiện</t>
  </si>
  <si>
    <t>Trường mầm non giáp đường Nguyễn Tri Phương</t>
  </si>
  <si>
    <t>Điều chỉnh QH</t>
  </si>
  <si>
    <t>Chưa có địa điểm cụ thể</t>
  </si>
  <si>
    <t>Biểu số 7.4: Danh mục chuyển mục đích sử dụng đất của các hộ gia đình, cá nhân thực hiện trong năm 2018 trên địa bàn thành phố Nha Trang</t>
  </si>
  <si>
    <t>6D-I-B</t>
  </si>
  <si>
    <t>48,53,61</t>
  </si>
  <si>
    <t>506,507,283,28</t>
  </si>
  <si>
    <t>3,14,15,85,138,171</t>
  </si>
  <si>
    <t>87,115,134,150,155,166,171,178,268</t>
  </si>
  <si>
    <t>7,16,17,18,22,24,43,50,84,96,454</t>
  </si>
  <si>
    <t>46,59,119,116,177,180</t>
  </si>
  <si>
    <t>46,132,153,154,239,218,379,358</t>
  </si>
  <si>
    <t>97,101,104</t>
  </si>
  <si>
    <t>27,74,105,118,184,186,203</t>
  </si>
  <si>
    <t>69,95,337</t>
  </si>
  <si>
    <t>235,63,70,119</t>
  </si>
  <si>
    <t>211,52,66,99,139,146,147,183,193,194,196,197</t>
  </si>
  <si>
    <t>1,2,3,4,5</t>
  </si>
  <si>
    <t>2,5,7,9</t>
  </si>
  <si>
    <t>4,18,20,21,22</t>
  </si>
  <si>
    <t>1,3,22,37,40,43,44,46,47,48,65,85,91,100,104,105,113,116,117,138,153,156,174,175,179,184,187,188,190,196,214,225,226,237,240,257,326</t>
  </si>
  <si>
    <t>1,17,33,37,39,41,42,44,45,48,55,56,60,61</t>
  </si>
  <si>
    <t>141,144,151,156</t>
  </si>
  <si>
    <t>TK 576</t>
  </si>
  <si>
    <t>TK 567</t>
  </si>
  <si>
    <t>4A, 4B</t>
  </si>
  <si>
    <t>538,876,877,875,666,667,541,542</t>
  </si>
  <si>
    <t>10(BĐ cũ)</t>
  </si>
  <si>
    <t>138, 601</t>
  </si>
  <si>
    <t>9 (BĐ cũ)</t>
  </si>
  <si>
    <t>2 (BĐ cũ)</t>
  </si>
  <si>
    <t>757, 777</t>
  </si>
  <si>
    <t>162,691,690,255</t>
  </si>
  <si>
    <t>135,136,137,138,139,140,141,142,143,144,145,132,156,128,129,130,131</t>
  </si>
  <si>
    <t>26,28,39,23,56,29,60,55,57,35,61,44,47,66,82,70,71,22,24,25,27,29</t>
  </si>
  <si>
    <t>71,72,82,81</t>
  </si>
  <si>
    <t>1, 30</t>
  </si>
  <si>
    <t>11,10,5,6,77,4,68,69,70</t>
  </si>
  <si>
    <t>7,8,9</t>
  </si>
  <si>
    <t>70,71,75,109,134,182,192,145,271</t>
  </si>
  <si>
    <t>17,9,11,12,13,16,18,19</t>
  </si>
  <si>
    <t>9,17,3,4,35,36,34,32,19,8</t>
  </si>
  <si>
    <t>18,22,42,45,48,19,21</t>
  </si>
  <si>
    <t>23,58,22,30,35,71,87</t>
  </si>
  <si>
    <t>97,105,188,84,82,80,50,120,121,77,151,161,165,142,141,140,138,180,137,62,129,172,132,187</t>
  </si>
  <si>
    <t>9,30,80,62,24,26,30,31,71,68,69,72,70,73,32</t>
  </si>
  <si>
    <t>163,134,135,136,122,91,92,162,165,187,186,185,184,183,182,181,180,171,178,179,46,267</t>
  </si>
  <si>
    <t>51,38,45,36,37,55,56,62,34</t>
  </si>
  <si>
    <t>116,117,2,150,118,226,152,5,225,66,57,1,197,154,36,67,155,123,156,157,68,158,69,124,70,71,125,72,180,73,74,214,175,18,171,140,94,85,59,137,7,233,153,9,15,48,51,52,53,88,89,91</t>
  </si>
  <si>
    <t>2,3,4,5,6,7,8,150,151</t>
  </si>
  <si>
    <t>1 (BĐ cũ)</t>
  </si>
  <si>
    <t>40,325,263,112,208,211,217,209</t>
  </si>
  <si>
    <t>3 (BĐ cũ)</t>
  </si>
  <si>
    <t>3 (Vlap)</t>
  </si>
  <si>
    <t>4 (BĐ cũ)</t>
  </si>
  <si>
    <t>5 (BĐ cũ)</t>
  </si>
  <si>
    <t>5 (Vlap)</t>
  </si>
  <si>
    <t>6 (BĐ cũ)</t>
  </si>
  <si>
    <t>7 (BĐ cũ)</t>
  </si>
  <si>
    <t>8 (BĐ cũ)</t>
  </si>
  <si>
    <t>8 (Vlap)</t>
  </si>
  <si>
    <t>9 (Vlap)</t>
  </si>
  <si>
    <t>10 (Vlap)</t>
  </si>
  <si>
    <t>122,115,137</t>
  </si>
  <si>
    <t>12 (Vlap)</t>
  </si>
  <si>
    <t>14 (Vlap)</t>
  </si>
  <si>
    <t>16 (Vlap)</t>
  </si>
  <si>
    <t>7,9,10,11,12,13,14,15,16</t>
  </si>
  <si>
    <t>195,197,194,213,214</t>
  </si>
  <si>
    <t>7,16,15,19,24,17,11,4,14,22,23,72,25,24,35,66,82,95,97,84,77,34,9,6,12,13,173</t>
  </si>
  <si>
    <t>10,5,6,7,8,9,11</t>
  </si>
  <si>
    <t>1B</t>
  </si>
  <si>
    <t>2A</t>
  </si>
  <si>
    <t>1A</t>
  </si>
  <si>
    <t>3A</t>
  </si>
  <si>
    <t>54,55,60,57</t>
  </si>
  <si>
    <t>105,69,89</t>
  </si>
  <si>
    <t>215,2,3,4,52,54,103,19,31,32,39,38,40,41,42,45,47,48,49,102</t>
  </si>
  <si>
    <t>50,35,198,100,99,72,40,374,375,45,44,43</t>
  </si>
  <si>
    <t>87,88,90,91,71</t>
  </si>
  <si>
    <t>22,10,3,14,21,9,22,7,17,5,18,23,26,19,4</t>
  </si>
  <si>
    <t>24,25,91</t>
  </si>
  <si>
    <t>8,9,13,18,229,48,50,60,2,5,23,29,33,35,133,126,1,7</t>
  </si>
  <si>
    <t>345,359,288,444,352</t>
  </si>
  <si>
    <t>Tiểu khu 587</t>
  </si>
  <si>
    <t>91,99,10,107,111,119,192,120,122,201,134,148,239,158,159,198,303,169,170,171,175,177,185,186</t>
  </si>
  <si>
    <t>417,418,503,504,505,234,508,1,75,76,77,78,79,11,14,16,17,18,19,20,21,22,258,123,124,220,222,221,223,224,225,161,97,128,130,129,95,142,143,194,264,238,198,199,200,163,164,165,47,48,503,275,278,279,85,23,24,71,62,63,64,65,66,97,268,138,132,133,125,422,423,425,426,427,428,429,233,112,273,113,114,115,116,117,237,194,265</t>
  </si>
  <si>
    <t>3-K-IV</t>
  </si>
  <si>
    <t>TK 580</t>
  </si>
  <si>
    <t>52,38,31,24,49,34,32,51,44,53,41,48,26,50,36,29,43,27</t>
  </si>
  <si>
    <t>154,49,50,51,52,53,54,55,56,57,58,59,60,65,69,70,15,16,38,39,44,74,85,84</t>
  </si>
  <si>
    <t>803,295,289,291,285,287,58,108,301,294,290,284,286,288,302,303,59,292,60,463,464</t>
  </si>
  <si>
    <t>60, 154,59,104,156,61,153,108,109,160</t>
  </si>
  <si>
    <t>261,168,153,154,155,187,188,192,189,190,191,199,258,259,250,251,252,200,236,237,233,375</t>
  </si>
  <si>
    <t>138,638,60,102,98,52,53,55,56,57,58,59,133,134,135,83,82,81,80,79,78,104,103,77,139,76,132,74,62,147,64,65,66,67,68,69,70,71,72,73,61,114</t>
  </si>
  <si>
    <t>Khối lượng (ha)</t>
  </si>
  <si>
    <t>Đơn giá (triệu đ/ha)</t>
  </si>
  <si>
    <t>Thành tiền (triệu đồng)</t>
  </si>
  <si>
    <t>Tổng thu tiền sử dụng đất</t>
  </si>
  <si>
    <t xml:space="preserve">    + Thuế thu nhập cá nhân</t>
  </si>
  <si>
    <t xml:space="preserve">    + Thuế sử dụng đất phi nông nghiệp</t>
  </si>
  <si>
    <t xml:space="preserve">    + Thu tiền sử dụng đất</t>
  </si>
  <si>
    <t xml:space="preserve">    + Lệ phí trước bạ</t>
  </si>
  <si>
    <t xml:space="preserve">    + Thuế sử dụng đất nông nghiệp</t>
  </si>
  <si>
    <t xml:space="preserve">    + Thuế bảo vệ môi trường</t>
  </si>
  <si>
    <t xml:space="preserve">    + Thu tiền cho thuê mặt đất, mặt nước</t>
  </si>
  <si>
    <t xml:space="preserve">    + Thu tiền cấp quyền khai thác khoáng sản</t>
  </si>
  <si>
    <t xml:space="preserve">    + Thuế chuyển quyền sử dụng đất</t>
  </si>
  <si>
    <t xml:space="preserve">    + Thu phí, lệ phí</t>
  </si>
  <si>
    <t xml:space="preserve">    + Thu khác</t>
  </si>
  <si>
    <t>Tổng chi</t>
  </si>
  <si>
    <t xml:space="preserve"> - Chi bồi thường, giải phóng mặt bằng</t>
  </si>
  <si>
    <t xml:space="preserve"> + Đất chuyên trồng lúa nước</t>
  </si>
  <si>
    <t xml:space="preserve"> + Đất trồng lúa nước còn lại</t>
  </si>
  <si>
    <t xml:space="preserve"> + Đất trồng cây hàng năm khác</t>
  </si>
  <si>
    <t xml:space="preserve"> + Đất trồng cây lâu năm</t>
  </si>
  <si>
    <t xml:space="preserve"> + Đất có rừng sản xuất</t>
  </si>
  <si>
    <t xml:space="preserve"> + Đất nuôi trồng thủy sản</t>
  </si>
  <si>
    <t xml:space="preserve"> + Đất nông nghiệp khác</t>
  </si>
  <si>
    <t xml:space="preserve"> + Đất ở nông thôn</t>
  </si>
  <si>
    <t xml:space="preserve"> + Đất ở đô thị</t>
  </si>
  <si>
    <t xml:space="preserve"> + Đất sản xuất phi nông nghiệp</t>
  </si>
  <si>
    <t xml:space="preserve"> + Đất thương mại dịch vụ</t>
  </si>
  <si>
    <t xml:space="preserve"> -  Chi bồi thường hoa màu, tài sản trên đất</t>
  </si>
  <si>
    <t xml:space="preserve"> - Chi khác</t>
  </si>
  <si>
    <t>Cân đối</t>
  </si>
  <si>
    <t>Biểu 14. Dự kiến các khoản thu, chi liên quan đến đất đai trong năm kế hoạch sử dụng đất 2018</t>
  </si>
  <si>
    <t>Trường Cao đẳng sư phạm Nha Trang (phần còn lại chưa thu hồi xong)</t>
  </si>
  <si>
    <t xml:space="preserve">Khu TĐC khu du lịch suối Khoáng nóng Iresort  </t>
  </si>
  <si>
    <t>Kết quả chuyển mục đích từ đất nông nghiệp sang đất ở của hộ gia đình, cá nhân</t>
  </si>
  <si>
    <t>Bán đấu giá quyền sử dụng đất</t>
  </si>
  <si>
    <t>Kết quả chuyển mục đích sử dụng đất</t>
  </si>
  <si>
    <t>ONT,ODT</t>
  </si>
  <si>
    <t>các xã phường</t>
  </si>
  <si>
    <t>Danh mục dự án</t>
  </si>
  <si>
    <t>Công trình vốn ngân sách cấp tỉnh, trung ương</t>
  </si>
  <si>
    <t>Công trình vốn ngân sách cấp thành phố</t>
  </si>
  <si>
    <t>Công trình ngoài ngân sách</t>
  </si>
  <si>
    <t>Bán đấu giá</t>
  </si>
  <si>
    <t>CMĐ sang TMDV, cơ sở PNN</t>
  </si>
  <si>
    <t>KH</t>
  </si>
  <si>
    <t>TH</t>
  </si>
  <si>
    <t>Vốn ngân sách và QNQP</t>
  </si>
  <si>
    <t>Đường số 74</t>
  </si>
  <si>
    <t xml:space="preserve">Kè Sông Tắc - Khu đô thị Ven Sông Tắc  </t>
  </si>
  <si>
    <t>VB số 10692/UBND-XDBĐ ngày 14/11/2017 của UBND tỉnh Khánh Hoà</t>
  </si>
  <si>
    <t>Đập ngăn mặn trên sông cái</t>
  </si>
  <si>
    <t>Phường Ngọc Hiệp và xã Vĩnh Ngọc</t>
  </si>
  <si>
    <t>Theo QHCT tỷ lệ 1/500 Đường Vành đai 2</t>
  </si>
  <si>
    <t>Nút giao thông kết nối Sân Bay</t>
  </si>
  <si>
    <t>Bổ sung diện tích theo Nghị quyết số 40/NQ-HĐND ngày 13/12/2016</t>
  </si>
  <si>
    <t>Khu biệt thự sinh thái KKH</t>
  </si>
  <si>
    <t>văn bản số 4729/UBND-XDNĐ ngày 04/07/2016 của UBND tỉnh</t>
  </si>
  <si>
    <t>Diện tích CMĐ đưa vào KHSD đất 2018</t>
  </si>
  <si>
    <t>Dự án khu biệt thự nghỉ dưỡng Đồi Xanh (phần còn lại)</t>
  </si>
  <si>
    <t>Biểu số 13: Chu chuyển đất đai trong kế hoạch sử dụng đất năm 2018 của thành phố Nha Trang</t>
  </si>
  <si>
    <t>Biểu số 12: Kế hoạch đưa đất chưa sử dụng vào sử dụng năm 2018
của thành phố Nha Trang</t>
  </si>
  <si>
    <t>Biểu số 11: Kế hoạch thu hồi đất năm 2018 của thành phố Nha Trang</t>
  </si>
  <si>
    <t>Biểu số 10: Kế hoạch chuyển mục đích sử dụng đất năm 2018
của thành phố Nha Trang</t>
  </si>
  <si>
    <t>Biểu số 1.2: Kết quả thực hiện Danh mục công trình, dự án phải thu hồi đất trong năm 2017 của thành phố Nha Trang</t>
  </si>
  <si>
    <t xml:space="preserve">Vĩnh Trung, Vĩnh Thái </t>
  </si>
  <si>
    <t>Vĩnh Hải, Vĩnh Ngọc, Ngọc Hiệp</t>
  </si>
  <si>
    <t xml:space="preserve">Dự án đầu tư xây dựng công trình Lâm sinh Trồng, chăm sóc và bảo vệ rừng ngập mặn ứng phó biến đổi khí hậu thành phố Nha Trang  </t>
  </si>
  <si>
    <t xml:space="preserve">Tuyến đường Vành đai thành phố Nha Trang  </t>
  </si>
  <si>
    <t>Biểu số 1.3. DANH MỤC CÔNG TRÌNH DỰ ÁN QUÁ 03 NĂM ĐỀ NGHỊ ĐƯA RA KHỎI KHSD ĐẤT NĂM 2018</t>
  </si>
  <si>
    <t>Biểu số 1.4. DANH MỤC CÔNG TRÌNH, DỰ ÁN ĐÃ ĐƯA VÀO KHSD ĐẤT QUÁ 3 NĂM TIẾP TỤC CHUYỂN TIẾP SANG NĂM 2018 CỦA THÀNH PHỐ NHA TRANG, TỈNH KHÁNH HOÀ</t>
  </si>
  <si>
    <t xml:space="preserve">Đất sản xuất vật liệu xây dựng </t>
  </si>
  <si>
    <t xml:space="preserve">Đất làm nghĩa trang, nghĩa địa </t>
  </si>
  <si>
    <t xml:space="preserve">Đất phát triển hạ tầng  </t>
  </si>
  <si>
    <t>(4)=(5)+..+()</t>
  </si>
  <si>
    <t>xã Vĩnh Ngọc</t>
  </si>
  <si>
    <t>xã Vĩnh Thạnh</t>
  </si>
  <si>
    <t>xã Phước Đồng</t>
  </si>
  <si>
    <t>xã Vĩnh Lương</t>
  </si>
  <si>
    <t>xã Vĩnh Thái</t>
  </si>
  <si>
    <t>xã Vĩnh Hiệp</t>
  </si>
  <si>
    <t>xã Vĩnh Trung</t>
  </si>
  <si>
    <t>P. Phước Tiến</t>
  </si>
  <si>
    <t>P. Ngọc Hiệp</t>
  </si>
  <si>
    <t>P. Phước hải</t>
  </si>
  <si>
    <t>P. Vạn Thắng</t>
  </si>
  <si>
    <t>P. Vĩnh Hải</t>
  </si>
  <si>
    <t>P. Vĩnh Hòa</t>
  </si>
  <si>
    <t>P. Vĩnh Trường</t>
  </si>
  <si>
    <t>P. Lộc Thọ</t>
  </si>
  <si>
    <t>P. Phước Hòa</t>
  </si>
  <si>
    <t>P. Tân Lập</t>
  </si>
  <si>
    <t>P. Xương Huân</t>
  </si>
  <si>
    <t>P. Vĩnh Thọ</t>
  </si>
  <si>
    <t>P. Phước Tân</t>
  </si>
  <si>
    <t>P. Vĩnh Nguyên</t>
  </si>
  <si>
    <t>P. Phương Sài</t>
  </si>
  <si>
    <t>P. Phương Sơn</t>
  </si>
  <si>
    <t>xã Vĩnh Phương</t>
  </si>
  <si>
    <t>P. Vĩnh Phước</t>
  </si>
  <si>
    <t>P. Vạn Thạnh</t>
  </si>
  <si>
    <t>ĐVT: ha</t>
  </si>
  <si>
    <t xml:space="preserve">Diện tích dự án </t>
  </si>
  <si>
    <t>Biểu số 7.2: Danh mục công trình, dự án phải thu hồi đất trong năm 2018 của thành phố Nha Trang</t>
  </si>
  <si>
    <t>Công trình, dự án có sử dụng vốn ngân sách</t>
  </si>
  <si>
    <t>Công trình, dự án  có sử dụng vốn ngân sách</t>
  </si>
  <si>
    <t>KDC Nam Vĩnh Hải (phần còn lại: GĐ 1: 3,16 ha, GĐ 2: 4,85ha)</t>
  </si>
  <si>
    <t>ONT, ODT</t>
  </si>
  <si>
    <t>các xã, phường</t>
  </si>
  <si>
    <t>Biểu số 7.3: Danh mục công trình, dự án có chuyển mục đích sử dụng đất lúa, đất rừng phòng hộ, rừng đặc dụng trong năm 2018 trên địa bàn thành phố Nha Trang</t>
  </si>
  <si>
    <t>Tổng cả năm 2018</t>
  </si>
  <si>
    <t>Sử dụng vào loại đất:</t>
  </si>
  <si>
    <t xml:space="preserve"> - Khu vực xen kẽ trong khu dân cư</t>
  </si>
  <si>
    <t xml:space="preserve"> - Khu vực có vị trí đăng ký CMĐ</t>
  </si>
  <si>
    <t>P.Phước Long</t>
  </si>
  <si>
    <t>(4)=(5)+()+(…)</t>
  </si>
  <si>
    <t>(4)=(5)+..+(...)</t>
  </si>
  <si>
    <t>27,5,13,12,23,11,10,9,2,3,4</t>
  </si>
  <si>
    <t>Tên dự án</t>
  </si>
  <si>
    <t>Số lô</t>
  </si>
  <si>
    <t>Địa điểm giao</t>
  </si>
  <si>
    <t>Dự án trong ngân sách</t>
  </si>
  <si>
    <t>Khu tái định cư Phước Hạ</t>
  </si>
  <si>
    <t>lô</t>
  </si>
  <si>
    <t>Khu tái định cư Phước Hạ - Phước Đồng</t>
  </si>
  <si>
    <t>Thu hồi đất khu Chò Vò</t>
  </si>
  <si>
    <t>Khu tái định cư 19,1 ha Đất Lành - Vĩnh Thái</t>
  </si>
  <si>
    <t>Mở rộng giải cây xanh cách ly cụm Công nghiệp Đắc Lộc</t>
  </si>
  <si>
    <t>Khu tái định cư Như Xuân, Đắc Lộc - Vĩnh Ngọc</t>
  </si>
  <si>
    <t>Hệ thống thoát nước mưa khu vực Nam Hòn Khô</t>
  </si>
  <si>
    <t>Khu Tây Mương - Vĩnh Hòa</t>
  </si>
  <si>
    <t>Giải tỏa nút giao thông giữ khu Công nghiệp vừa và nhỏ Đắc Lộc với QL1A</t>
  </si>
  <si>
    <t>Khu quy hoạch phân lô Vĩnh Ngọc</t>
  </si>
  <si>
    <t>Kè bờ phường Vĩnh Nguyên</t>
  </si>
  <si>
    <t>Đường số 38 khu dân cư Phước Đồng</t>
  </si>
  <si>
    <t>Trụ sở làm việc mới và Trung tâm huấn luyện PCCC</t>
  </si>
  <si>
    <t>Đã có phê duyệt quỹ đất tái định cư tại khu TĐC Phước Hạ - Phước Đồng, nhưng chưa giao đất</t>
  </si>
  <si>
    <t>Khu giết mở gia súc tập trung</t>
  </si>
  <si>
    <t>Đường Nguyễn Thiện Thuật nối dài</t>
  </si>
  <si>
    <t>Khu TĐC thuộc Khu trung tâm đô thị TM-DV-TC-DL Nha Trang, phân khu 2 và 3</t>
  </si>
  <si>
    <t>Thu hồi đất các hộ sạt lở núi gây sập nhà tại thôn Phước Lộc, Phước Đồng</t>
  </si>
  <si>
    <t>Thu hồi đất đường số 28 phường Phước Long</t>
  </si>
  <si>
    <t>Thu hồi đất các hộ sạt lở do mưa lũ phường Phước Hải</t>
  </si>
  <si>
    <t>Công trình nòng cốt trong khu sơ tán, khu tập trung bí mật thao trường huấn luyện cấp xã, phường của LLVTND thành phố Nha Trang</t>
  </si>
  <si>
    <t>Xây dựng 2 cầu vượt trên Quốc lộ tại nút giao thông với QL1C đoạn qua xã Vĩnh Lương</t>
  </si>
  <si>
    <t>Đường Phú Đức</t>
  </si>
  <si>
    <t>Văn bản số 1235/BQLDANT ngày 16/11/2017</t>
  </si>
  <si>
    <t>Các tuyến đường, các Nút giao thông kết nối Khu sân bay Nha Trang</t>
  </si>
  <si>
    <t>Văn bản số 1222/TTPTQĐ-PT ngày 17/11/2017</t>
  </si>
  <si>
    <t>Đường Vành đai kết nối nút giao thông Ngọc Hội</t>
  </si>
  <si>
    <t>Khu TĐC trục đường Bắc Nam, khu đất Bệnh viện Nha Trang và Khu đất tiếp giáp sông Quán Trường</t>
  </si>
  <si>
    <t>Nút giao thông Ngọc Hội</t>
  </si>
  <si>
    <t>Phân hiệu Trường Tôn Đức Thắng</t>
  </si>
  <si>
    <t>Văn bản số 2148/2017/TĐT-CV ngày 17/11/2017</t>
  </si>
  <si>
    <t>Trường Cao đẳng Sư phạm Nha Trang</t>
  </si>
  <si>
    <t>Khu tái định cư Đông Mương, Đường Đệ (48 lô) và Khu TĐC Hòn Rớ I (10 lô)</t>
  </si>
  <si>
    <t>Văn bản số 850/DD&amp;CN-GPMB ngày 17/11/2017</t>
  </si>
  <si>
    <t>Khu tái định cư Đông Mương, Đường Đệ (04 lô) và Khu TĐC Nam Hòn Khô (05 lô)</t>
  </si>
  <si>
    <t>Khu tái định cư xã Vĩnh Thái</t>
  </si>
  <si>
    <t>Văn bản số 815/BQLNN-GPMB ngày 16/11/2017</t>
  </si>
  <si>
    <t>Khu tái định cư Ngọc Hiệp</t>
  </si>
  <si>
    <t>Văn bản số 1060/BQL-MTXH ngày 16/11/2017</t>
  </si>
  <si>
    <t>Hệ thống thoát nước mưa khu vực Nam Hòn Khô (giai đoạn 2) - Tuyến T1</t>
  </si>
  <si>
    <t xml:space="preserve"> - Hạng mục đường Đặng Từ Mẫn và trường Mầm non Vĩnh Hải</t>
  </si>
  <si>
    <t xml:space="preserve"> - Đoạn qua khu dân cư Nam Vĩnh Hải</t>
  </si>
  <si>
    <t>Môi trường bền vững các thành phố Duyên Hải - Tiểu dự án Nha Trang</t>
  </si>
  <si>
    <t>Khu TĐC Ngọc Hiệp</t>
  </si>
  <si>
    <t>Văn bản số 1570/DAGT-DA3 ngày 15/11/2017</t>
  </si>
  <si>
    <t>Đường Thủy Xưởng - Phương Sài</t>
  </si>
  <si>
    <t>Đường Phan Chu Trinh</t>
  </si>
  <si>
    <t>Đường Hai Bà Trưng</t>
  </si>
  <si>
    <t>Trường Tiểu học Xương Huân 1</t>
  </si>
  <si>
    <t>Khu tái định cư Hòn Rớ II</t>
  </si>
  <si>
    <t>Khu TĐC Hòn Rớ 1</t>
  </si>
  <si>
    <t>Dự án ngoài ngân sách</t>
  </si>
  <si>
    <t>Khu đô thị mới Khatoco</t>
  </si>
  <si>
    <t>Khu TĐC Hòn Rớ 1 và khu TĐC Phước Hạ - Phước Đồng</t>
  </si>
  <si>
    <t>Khách sạn SASSCO Vĩnh Hòa</t>
  </si>
  <si>
    <t>Khu Đông Mương - Đường Đệ (08 lô) và khu 19,1 ha Đất Lành (06 lô)</t>
  </si>
  <si>
    <t>Khu nhà ở biệt thự Incomex Sài Gòn</t>
  </si>
  <si>
    <t>KĐT Nam Vĩnh Hải</t>
  </si>
  <si>
    <t>Chủ đầu tư tự mua đất tại KĐT Nam Vĩnh Hải để bố trí TĐC</t>
  </si>
  <si>
    <t>Xây dựng Xưởng sản xuất chế thử, chuyển giao công nghệ các sản phẩm KHCN tại xã Vĩnh Phương</t>
  </si>
  <si>
    <t>Ô 31 khu Đông Mương</t>
  </si>
  <si>
    <t>Khu biệt thự nhà vườn Phước Đồng</t>
  </si>
  <si>
    <t>Khu tái định cư của dự án</t>
  </si>
  <si>
    <t>Nhà máy sản xuất Mộc mỹ nghệ</t>
  </si>
  <si>
    <t>Khu đô thị mới Phú Khánh 1</t>
  </si>
  <si>
    <t>Chủ đầu tư bố trí quỹ đất trong khu TĐC của dự án</t>
  </si>
  <si>
    <t>Khu đô thị mới Phú Khánh 2</t>
  </si>
  <si>
    <t>Chỉnh trang đô thị, cải tạo môi trường tại Cồn Nhất Trí</t>
  </si>
  <si>
    <t>Khu TĐC trong khu vực của dự án</t>
  </si>
  <si>
    <t>Khu TĐC trong khu vực của dự án gồm 52 lô. Thiếu 168 lô</t>
  </si>
  <si>
    <t>Trong khu TĐC của dự án</t>
  </si>
  <si>
    <t>Thu hồi đất 168-170-172 Thống Nhất (Rạp Tân Tân)</t>
  </si>
  <si>
    <t>Khu TĐC Tây Mương và khu 19,1 ha Đất Lành</t>
  </si>
  <si>
    <t>Khu biệt thự Quốc Anh</t>
  </si>
  <si>
    <t>Khu TĐC Vườn Dừa và khu 19,1 ha Đất Lành</t>
  </si>
  <si>
    <t>Dự án CHAMPARAMA RESORT &amp; SPA</t>
  </si>
  <si>
    <t>Cảng du lịch dùng chung tại xã Vĩnh Lương</t>
  </si>
  <si>
    <t>Khu đô thị mới Phước Long</t>
  </si>
  <si>
    <t>Trong khu TĐC của dự án (lô công viên, cây xanh dịch vụ)</t>
  </si>
  <si>
    <t>Văn bản số 187/CV-HUNT ngày 21/11/2017</t>
  </si>
  <si>
    <t>Dự án mở rộng phía Tây khu dân cư Đất Lành</t>
  </si>
  <si>
    <t>Văn bản số 241/2017/CV-TT ngày 20/11/2017</t>
  </si>
  <si>
    <t>Đăng ký diện tích TĐC 1,2 ha (Văn bản số 80/CV-LOCUS ngày 15/11/2017 của CTCP đầu tư phát triển Locus)</t>
  </si>
  <si>
    <t>Khu đô thị An Bình Tân</t>
  </si>
  <si>
    <t>Văn bản số 252/XLVTKT ngày 20/11/2017 của CTCP Xây lắp vật tư kỹ thuật</t>
  </si>
  <si>
    <t>Khu đô thị sinh thái bán đảo Thanh Phong</t>
  </si>
  <si>
    <t>Khu đô thị Green Hill Villas</t>
  </si>
  <si>
    <t>Phía Bắc thành phố Nha Trang - Vĩnh Hòa</t>
  </si>
  <si>
    <t>Văn bản số 04/2017/CV ngày 20/11/2017 của CTCP Nhật Tiến Khánh Hòa</t>
  </si>
  <si>
    <t>Khu đô thị Mipeco - Nha Trang</t>
  </si>
  <si>
    <t>Khu nhà ở Diamond</t>
  </si>
  <si>
    <t>Khu đô thị mới Vĩnh Trung</t>
  </si>
  <si>
    <t>Làng biệt thự Cô tiên</t>
  </si>
  <si>
    <t>Khu vườn đá Nghệ Thuật</t>
  </si>
  <si>
    <t xml:space="preserve">Dự án The Forest Hill Hotel&amp;Villa </t>
  </si>
  <si>
    <t>Trong các khu tái định cư trên địa bàn thành phố</t>
  </si>
  <si>
    <t>8a</t>
  </si>
  <si>
    <t>541,193</t>
  </si>
  <si>
    <t>403,119</t>
  </si>
  <si>
    <t>898,899</t>
  </si>
  <si>
    <t>370,143</t>
  </si>
  <si>
    <t>1a</t>
  </si>
  <si>
    <t>1371</t>
  </si>
  <si>
    <t>10,11</t>
  </si>
  <si>
    <t>154,1056</t>
  </si>
  <si>
    <t>733,130,131</t>
  </si>
  <si>
    <t>288,455,379</t>
  </si>
  <si>
    <t>Tiểu khu 569</t>
  </si>
  <si>
    <t>Chuyển mục đích sử dụng từ đất sản xuất nông nghiệp sang đất cơ sở sản xuất phi nông nghiệp; đất thương mại, dịch vụ, những khu vực phù hợp với quy hoạch được duyệt:</t>
  </si>
  <si>
    <t>2,0</t>
  </si>
  <si>
    <t>0,2</t>
  </si>
  <si>
    <t>0,3</t>
  </si>
  <si>
    <t>3,0</t>
  </si>
  <si>
    <t>0,33</t>
  </si>
  <si>
    <t>18,22</t>
  </si>
  <si>
    <t>12,9,20,14</t>
  </si>
  <si>
    <t>96,127,117</t>
  </si>
  <si>
    <t>154,153,155</t>
  </si>
  <si>
    <t>Dự án trồng rừng Thái Bình</t>
  </si>
  <si>
    <t>QĐ số 1433/QĐ-UBND ngày 26/5/2016 của UBND tỉnh Khánh Hoà về chủ trương đầu tư</t>
  </si>
  <si>
    <t>Công ty cổ phần cấp thoát nước Khánh Hoà thuê đất tại 76 (số cũ là 44) Lê Hồng Phong</t>
  </si>
  <si>
    <t>Công văn số 10588/UBND-XDNĐ ngày 10/11/2017 của UBND tỉnh Khánh Hoà</t>
  </si>
  <si>
    <t>2 (BĐ lâm nghiệp)</t>
  </si>
  <si>
    <t>91,96,123,122,127,147,74,63,73,81,34,519,520,523,522,534,574,575,572,571,569,568</t>
  </si>
  <si>
    <t>5,14,26,27,28,43</t>
  </si>
  <si>
    <t>197,219,209,227,150,149,131,132,169,172,185,186,184</t>
  </si>
  <si>
    <t>121,123,124,125,116,108,107,103,128,2,61,135,4,6,63,133,92,140,8,100,98,99,138,21,119</t>
  </si>
  <si>
    <t>103,88,13,52,20,30</t>
  </si>
  <si>
    <t>65,86,93,98,62,122,3,108,92,53,16,63,58,41,121,91,7,111,38,110,96,60,64,97,106,5,55,99,117,105,114,87,64,63,54,45,44,88,83,112,40,42,43</t>
  </si>
  <si>
    <t>2,299,90,39,40,94,8,131,193,176,276,435,51,52,1,300,291,104,271,193,216,283,426,435,418,125,126,420,421,108</t>
  </si>
  <si>
    <t>69,72,74,73,18,22,11,133,134,135,136,21,20,19</t>
  </si>
  <si>
    <t>18,6,20,21,12,15,3,16,17,5,10,14,52,38,31,24,49,34,32,51,44,53,41,48,26,50,36,29,43,27</t>
  </si>
  <si>
    <t>14,621,624</t>
  </si>
  <si>
    <t>VII</t>
  </si>
  <si>
    <t>TMD/ SKC</t>
  </si>
  <si>
    <t>Chuyển mục đích sử dụng từ đất sản xuất nông nghiệp sang đất cơ sở sản xuất phi nông nghiệp; đất thương mại, dịch vụ, những khu vực phù hợp với quy hoạch được duyệt: Chi tiết tại biểu 7.4</t>
  </si>
  <si>
    <t>Công trình, dự án mục đích quốc phòng, an ninh (Theo Điều 61-Luật Đất đai 2013)</t>
  </si>
  <si>
    <t>Công trình, dự án do quốc hội, chính phủ quyết định đầu tư (Theo Điều 62-Luật Đất đai 2013)</t>
  </si>
  <si>
    <t>Công trình, dự án để phát triển kinh tế - xã hội vì lợi ích quốc gia, công cộng có sử dụng vốn ngân sách (Theo Điều 62-Luật Đất đai 2013)</t>
  </si>
  <si>
    <t>Công trình, dự án ngoài ngân sách (Theo Điều 62-Luật Đất đai 2013)</t>
  </si>
  <si>
    <t>Thu hồi đất các khu vực có nguy cơ sạt lở (theo Điều 65 Luật Đất đai 2013)</t>
  </si>
  <si>
    <t>TP</t>
  </si>
  <si>
    <t>CT</t>
  </si>
  <si>
    <t>TỒN TẠI</t>
  </si>
  <si>
    <r>
      <t xml:space="preserve">Việc triển khai lập và thực hiện KHSD đất năm 2017 còn nhiều hạn chế và tồn tại như sau:
</t>
    </r>
    <r>
      <rPr>
        <b/>
        <sz val="13"/>
        <color rgb="FFC00000"/>
        <rFont val="AaR"/>
        <charset val="163"/>
      </rPr>
      <t>- Kết quả thực hiện KHSD đất năm 2017 còn thấp, đặc biệt là các công trình có sử dụng vốn ngoài ngân sách.</t>
    </r>
    <r>
      <rPr>
        <b/>
        <sz val="13"/>
        <color theme="1"/>
        <rFont val="AaR"/>
        <charset val="163"/>
      </rPr>
      <t xml:space="preserve">
</t>
    </r>
    <r>
      <rPr>
        <b/>
        <sz val="13"/>
        <color rgb="FF7030A0"/>
        <rFont val="AaR"/>
        <charset val="163"/>
      </rPr>
      <t xml:space="preserve">- Việc xác định nhu cầu sử dụng đất đưa vào KHSD đất hàng năm còn nhiều hạn chế, bất cập dẫn đến nhiều công trình, dự án thiếu phải bổ sung vào kỳ họp giữa năm của HĐND tỉnh; bên cạnh đó có nhiều đơn vị mặc dù chưa xác định được nguồn vốn triển khai thực hiện dự án nhưng vẫn đăng ký đưa vào kế hoạch nên không triển khai thực hiện được.
</t>
    </r>
  </si>
  <si>
    <t xml:space="preserve">PHÂN TÍCH NGUYÊN NHÂN CỦA TỒN TẠI </t>
  </si>
  <si>
    <r>
      <rPr>
        <b/>
        <sz val="13"/>
        <color rgb="FFC00000"/>
        <rFont val="Times New Roman"/>
        <family val="1"/>
      </rPr>
      <t xml:space="preserve"> - Thiếu vốn đầu tư thực hiện dự án, một số công trình, dự án đã được xác định nguồn vốn như: Vốn vay ngân hàng Thế giới (dự án Vệ sinh môi trường thành phố Nha Trang), vốn Trái phiếu Chính phủ (Dự án đường và bờ kè sông Cái Nha Trang), vốn từ hình thức hợp đồng xây dựng - chuyển giao –BT (Dự án khu đô thị trung tâm hành chính mới tỉnh Khánh Hòa...) vốn do nhân dân đóng góp để xây dựng hạ tầng các công trình giao thông theo Nghị quyết 17-NQ/TU của Thành uỷ Nha Trang... nhưng đến thời điểm hiện nay vẫn chưa có vốn để thực hiện. </t>
    </r>
    <r>
      <rPr>
        <b/>
        <sz val="13"/>
        <color theme="1"/>
        <rFont val="Times New Roman"/>
        <family val="1"/>
      </rPr>
      <t xml:space="preserve">
Bên cạnh đó, hầu hết các dự án quy mô lớn trên địa bàn thành phố Nha Trang đều sử dụng vốn ngoài ngân sách, do chủ đầu tư là các doanh nghiệp quyết định, nguồn vốn đầu tư phụ thuộc hoàn toàn vào khả năng của Nhà đầu tư, thành phố khó kiểm soát được. 
 </t>
    </r>
    <r>
      <rPr>
        <b/>
        <sz val="13"/>
        <color rgb="FFC00000"/>
        <rFont val="Times New Roman"/>
        <family val="1"/>
      </rPr>
      <t>- Công tác bồi thường, giải phóng mặt bằng gặp nhiều khó khăn: đặc biệt đối với các dự án đầu tư xây dựng khu du lịch, dịch vụ, thương mại đều (không được nhà nước thu hồi đất) do chủ đầu tư tự thoả thuận với chủ sử dụng đất nên quá trình thoả thuận, bồi thường, giải phóng mặt bằng rất chậm, làm ảnh hưởng đến tiến độ thực hiện dự án.</t>
    </r>
    <r>
      <rPr>
        <b/>
        <sz val="13"/>
        <color theme="1"/>
        <rFont val="Times New Roman"/>
        <family val="1"/>
      </rPr>
      <t xml:space="preserve">
 - Một số dự án trong quá trình triển khai phải điều chỉnh về quy mô hoặc điều chỉnh quy hoạch chi tiết nên chưa thể triển khai đúng kế hoạch được duyệt: Dự án Hồ Đắc Lộc, Bờ kè biển Tây Hải... 
 </t>
    </r>
    <r>
      <rPr>
        <b/>
        <sz val="13"/>
        <color rgb="FFC00000"/>
        <rFont val="Times New Roman"/>
        <family val="1"/>
      </rPr>
      <t xml:space="preserve">- Một số loại đất có kết quả đạt thấp so với kế hoạch được duyệt là do nguyên nhân số liệu HTSD đất năm 2016 đưa vào tính toán là số liệu ước kết quả thực hiện của năm 2016, chưa phải số liệu TKĐĐ năm 2016 chính thức nên chưa chính xác, số liệu ước tính thường cao hơn số liệu thống kê thực tế. 
</t>
    </r>
  </si>
  <si>
    <t xml:space="preserve">Mã  </t>
  </si>
  <si>
    <t>Tổng hợp theo nhu cầu đăng ký của Trung tâm phát triển Quỹ đất TP Nha Trang</t>
  </si>
  <si>
    <t>Tuyến đường Vành đai 2 thành phố Nha Trang (đoạn từ cầu Bình Tân đến Quốc lộ 1C); tổng diện tích 44,3 ha (khu vực phường Phước Hải, Phước Long các dự án đã thu hồi 14,9 ha, còn lại 29,4 ha)</t>
  </si>
  <si>
    <t>2,3,121,44,18,17,43</t>
  </si>
  <si>
    <t>Địa điểm</t>
  </si>
  <si>
    <t>Tên tổ chức</t>
  </si>
  <si>
    <t>VB pháp lý</t>
  </si>
  <si>
    <t>Trường cao đẳng nghề Nha Trang</t>
  </si>
  <si>
    <t>Công ty cổ phần Vinaminco Khánh Hòa</t>
  </si>
  <si>
    <t>2a. Giao đất xây dựng Trưởng Cao đẳng Nghề Nha Trang (giai đoạn 1) theo Hợp đồng BT tại Khu quy hoạch Trưởng học, đào tạo và dạy nghề Bắc Hòn ông, xã Phước Đồng, Nha Trang</t>
  </si>
  <si>
    <t>Trường mầm non Hoa Biển</t>
  </si>
  <si>
    <t>Công ty TNHH Hoa Biển Nha Trang</t>
  </si>
  <si>
    <t>Thuê đất xây dựng Trưởng Mầm non Hoa Biển tại Lô CC-02 Khu dân cư Cồn Tân Lâp, phường Xương Huân</t>
  </si>
  <si>
    <t>Khu thương mại dịch vụ ô tô Tín Thanh</t>
  </si>
  <si>
    <t>Công ty TNHH ô Tô Hyundai Tín Thanh Nha Trang</t>
  </si>
  <si>
    <t>1a. Chuyền mục đích sử dụng đất thực hiện dự án Khu thương mại, dịch vụ ô tô Tín Thanh tại xã Vĩnh Trung, Nha Trang.</t>
  </si>
  <si>
    <t>Thuê đất xây dựng Khu thương mại, dịch vụ ô tô Tín Thanh tại xã Vĩnh Trung, Nha Trang.</t>
  </si>
  <si>
    <t>Trồng rừng Thái Bình</t>
  </si>
  <si>
    <t>Công ty TNHH Trồng Rừng Thái Bình</t>
  </si>
  <si>
    <t>Giao đất thực hiện dự án Trồng rừng Thái Bình tại thôn Phước Sơn, xã Phước Đồng, Nha Trang.</t>
  </si>
  <si>
    <t>QĐ số 1433/QĐ-UBND ngày 26/5/2015</t>
  </si>
  <si>
    <t>Chung cư thương mại cao tầng số 04 Tố Hữu</t>
  </si>
  <si>
    <t>Công ty TNHH Cat Tiger</t>
  </si>
  <si>
    <t>2a. Giao đất xây dựng Chung cư thương mại cao tầng tại số 04 Tố Hữu, phường Phước Hải, thành phố Nha Trang.</t>
  </si>
  <si>
    <t>Công trình tôn giáo Giáo xứ Bình Cang</t>
  </si>
  <si>
    <t>Giáo xứ Bình Cang</t>
  </si>
  <si>
    <t>2a. Giao đất xây dựng Công trình tôn giáo Giáo xứ Bình Cang tại thôn Võ Cang, xã Vĩnh Trung, Nha Trang.</t>
  </si>
  <si>
    <t>Mở rộng trung tâm du lịch suối khoáng nóng Tháp Bà</t>
  </si>
  <si>
    <t>Công ty TNHH Sao Mai Thế Kỷ 21</t>
  </si>
  <si>
    <t>1a. Chuyển mục đích sử dụng đất thực hiện dự án Mở rộng trung tâm du lịch suối khoáng nóng Tháp Bà tại Ngọc Sơn, phường Ngọc Hiệp, Nha Trang.</t>
  </si>
  <si>
    <t>Trung tâm thương mại - căn hộ Vinatex</t>
  </si>
  <si>
    <t>Công ty cổ phần Dệt may Liên Phương</t>
  </si>
  <si>
    <t>2a. Giao đất thực hiện dự án xây dựng nhà chung cư có mục đích hỗn hợp tại 68A, đường 2/4, phường Vĩnh Hải, thành phố Nha Trang</t>
  </si>
  <si>
    <t>Trường tiểu học Vạn Thắng</t>
  </si>
  <si>
    <t>Phòng Giáo dục Đào tạo thành phố Nha Trang</t>
  </si>
  <si>
    <t>2a. Giao đấtt xây dựng Trưởng Tiểu học Vạn Thắng (điểm phụ) tại 203/3 đường 2/4, phường Vạn Thắng, Nha Trang.</t>
  </si>
  <si>
    <t>Khu nhà ở Phước Đồng</t>
  </si>
  <si>
    <t>Công ty TNHH Quốc Hân</t>
  </si>
  <si>
    <t>1b. Chuyền mục đích sử dụng đất phải được phép cùa cơ quan nhà nước có thẩm quyền đối với trưởng hợp chuyển mục đích sử dụng đất một phần thửa đất sang đất ở đô thị tại thon Phước Lợi, xã Phước Đồng, thành phố Nha Trang thực hiện dư án Khu nhà ở</t>
  </si>
  <si>
    <t>1a. Chuyến mục đích sử dụng phải được phép của cơ quan nhà nước có thẩm quyền đối với trưởng hợp chuyến mục đích sử dụng đất nguyên thửa sang đất ở nông thôn thực hiện dự án Khu nhà ở Phước Đồng tại thôn Phước Lợi, xã Phước Đồng, Nha Trang</t>
  </si>
  <si>
    <t>Trồng rừng và du lịch sinh thái Yến Nha Trang</t>
  </si>
  <si>
    <t>Công ty TNHH Khánh Phương</t>
  </si>
  <si>
    <t>2a. Thuê đất thực hiện Dự án Trồng rừng và du lịch sinh thái Yến Nha Trang tại thôn Đất Lành, xã Vĩnh Thái, Nha Trang</t>
  </si>
  <si>
    <t>QĐ số 2689/QĐ-UBND ngày 13/9/2017</t>
  </si>
  <si>
    <t>Trụ sở làm việc</t>
  </si>
  <si>
    <t>Công ty TNHH MTV Khai thác công trình thủy lợi nam Khánh Hòa</t>
  </si>
  <si>
    <t>2a. Thuê đất sử dụng làm văn phòng làm việc tại 9A Tô Vĩnh Diện, phường Phương Sài, thành phố Nha Trang và 111 Trần Quý Cáp thành phố Nha Trang.</t>
  </si>
  <si>
    <t>QĐ số 2677/QĐ-UBND ngày 11/9/2017</t>
  </si>
  <si>
    <t>Cửa hàng Xăng dầu số 42</t>
  </si>
  <si>
    <t>Công ty Xăng dâu Phú Khánh</t>
  </si>
  <si>
    <t>la. Chuyển mục đích sử dụng từ đất trồng cây lâu năm sang đất thương mại dịch vụ tại Đại lộ Nguyễn Tất Thành, thôn Phước Hạ, xã Phước Đồng, Nha Trang làm cửa hàng xăng dầu.</t>
  </si>
  <si>
    <t>Giấy chứng nhận đăng ký đầu tư số 8655375784 do SKHĐT cáp</t>
  </si>
  <si>
    <t>Công trình Chùa Nghĩa Sơn</t>
  </si>
  <si>
    <t>Chùa Nghĩa Sơn</t>
  </si>
  <si>
    <t>2a. Giao đất xây dựng Chùa Nghĩa Sơn tại xã Phước Đồng, thành phố Nha Trang</t>
  </si>
  <si>
    <t>Nhà khách Liên đoàn Lao động tỉnh</t>
  </si>
  <si>
    <t>Nhà khách Liên đoàn Lao động tỉnh Khánh Hòa</t>
  </si>
  <si>
    <t>2a. Thuê đất làm Nhà Khách tại 05 Lý Tự Trọng (số cũ 13B Hoàng Hoa Thám), phường Lộc Thọ, Nha Trang.</t>
  </si>
  <si>
    <t>QĐ cho thuê đất số 2479/QĐ-UBND ngày 22/8/2017</t>
  </si>
  <si>
    <t>Làng du lịch Bãi Trù - Đầm Già</t>
  </si>
  <si>
    <t>Công ty Cổ phần Vinpearl</t>
  </si>
  <si>
    <t>1b. Chuyển mục đích sử dụng đất từ đất thương mại - dịch vụ sang đất ở (không hình thành đơn vị ở) tại Khu Đầm Già, phường Vĩnh Nguyên, Nha Trang.</t>
  </si>
  <si>
    <t>Giây chứng nhận đăng ký đầu tư số 4666101148 do Sờ KHĐT cấp 24/02/2017</t>
  </si>
  <si>
    <t>Trụ sở văn phòng làm việc</t>
  </si>
  <si>
    <t>Ban Quàn lý Dịch vụ Công ích thành phố Nha Trang</t>
  </si>
  <si>
    <t>2a. Giao đất xây dựng trụ sở Ban Quản lý Dịch vụ Công ích thành phố Nha Trang tại Lô đất CC-01 thuộc khu đô thị mới Phước Long, phường Phước Long, thành phố Nha Trang.</t>
  </si>
  <si>
    <t>Khu biệt thự Đường Đệ</t>
  </si>
  <si>
    <t>Công ty TNHH Tâm Hương</t>
  </si>
  <si>
    <t>1b. Chuyển mục đích sử dụng từ đất nông nghiệp sang đất ở tại Khu Biệt thự đường Đệ, phường Vĩnh Hòa, Nha Trang</t>
  </si>
  <si>
    <t>Bến đỗ thuyền du lịch và các trò chơi trên sông</t>
  </si>
  <si>
    <t>Công ty Cô phần Du lịch Khoáng Nóng Nha Trang Seafoods - Fl7</t>
  </si>
  <si>
    <t>2a. Thuê đất thực hiện dự án Bến đỗ thuyền du lịch và các trò chơi trên sông tại xã Vĩnh Ngọc, thành phố Nha Trang.</t>
  </si>
  <si>
    <t>Khách sạn Lan Anh</t>
  </si>
  <si>
    <t>Công ty TNHH Lan Anh</t>
  </si>
  <si>
    <t>1b. Chuyển mục đích sử dụng từ đất thương mại dịch vụ sang đất ở không hình thành dơn vị ở thực hiện dự án Khách sạn Lan Anh tại 29 dưỡng Phan Chu Trinh, phường Vạn Thạnh, Nha Trang</t>
  </si>
  <si>
    <t>Tôn tạo, nâng cấp bia tưởng niệm liệt sỹ đã hy sinh trong đợt tổng tiến công và nổi dậy Tết Mậu Thân năm 1968</t>
  </si>
  <si>
    <t>Ban quản lý dự án các công trình xây dựng Nha Trang</t>
  </si>
  <si>
    <t>2a. Giao đất tôn tạo, nâng cấp bia tưởng niệm liệt sỹ đã hy sinh trong đợt tổng tiến công và nổi dậy Tết Mậu Thân năm 1968 tại phường Vĩnh Hải, Nha Trang.</t>
  </si>
  <si>
    <t>Xây dựng công trình Cấp thoát nước đảo Trí Nguyên</t>
  </si>
  <si>
    <t>Công ty Cổ phần Cấp thoát nước Khánh Hòa</t>
  </si>
  <si>
    <t>1a. Chuyển mục đích sử dụng đất thực hiện dự án xây dựng công trình cấp thoát nước đảo Trí Nguyên tại đảo Trí Nguyên, phường Vĩnh Nguyên, Nha Trang</t>
  </si>
  <si>
    <t>Tổ hợp Khách sạn Du lịch, Nghỉ dưỡng, Nhà bán và Cho thuê Trimet Nha Trang</t>
  </si>
  <si>
    <t>ODT/TMD</t>
  </si>
  <si>
    <t>Công ty Cổ phần Trimet Nha Trang</t>
  </si>
  <si>
    <t>Thuê đất thực hiện dự án Tổ hợp Khách sạn Du lịch, Nghỉ dưỡng, Nhà bán và Cho thuê Trimet Nha Trang (Bay View Park) tại Khu 1- Khu đô thị Vĩnh Hòa, phường Vĩnh Hòa, Nha Trang.</t>
  </si>
  <si>
    <t>Xây dựng Hệ thống xử lý bùn tại nhà máy nước Võ Cạnh</t>
  </si>
  <si>
    <t>1a. Chuyển mục đích sử dụng đất xây dựng Hệ thống xử lý bùn tại nhà máy nước Võ Cạnh thôn Võ Cạnh, xã Vĩnh Trung, Nha Trang - Đợt 1.</t>
  </si>
  <si>
    <t>Sàn xuất nhang và tăm nhang</t>
  </si>
  <si>
    <t>Doanh nghiệp tư nhân Hiếu Thảo Khánh Hòa</t>
  </si>
  <si>
    <t>Thuê đất sản xuất nhang và tăm nhang tại phường Vĩnh Hòa, Nha Trang.</t>
  </si>
  <si>
    <t>Trung tâm thương mại - Khu nhà ở cao cấp Hoàng Phú</t>
  </si>
  <si>
    <t>Công ty TNHH Đầu tư và Phát triển Thanh Châu</t>
  </si>
  <si>
    <t>1a. Chuyển mục đích sử dụng đất từ đất thương mại dịch vụ sang đất hỗn hợp thương mại và nhà ở (mục đích chính là đất ở) tại Lô 1- Trung tâm thương mại - Khu nhà ở cao cấp Hoàng Phú, phường Vĩnh Hòa, Nha Trang, (chuyển mục đích do thay đổi quy hoạch chi tiết 1/500 của dự án đầu tư).</t>
  </si>
  <si>
    <t>QĐ số 1490/QĐ-UBND ngày 26/5/2017</t>
  </si>
  <si>
    <t>Xây dựng nhà xưởng sản xuất kết cấu thép tiền chế, cấu kiện bê tông đúc sẵn phục vụ thi công cầu đường và xây dựng dân dụng</t>
  </si>
  <si>
    <t>Công ty TNHH Vĩnh Trang</t>
  </si>
  <si>
    <t>2a. Thuê đất xây dựng nhà xưởng sản xuất kết cấu thép tiền chế, cấu kiện bê tông đúc sẵn phục vụ thi công cầu đường và xây dựng dân dụng tại Cụm công nghiệp Đắc Lộc, xã Vĩnh Phương, thành phố Nha Trang.</t>
  </si>
  <si>
    <t>Xây dựng cơ sở giáo dục tăng ni của Giáo hội Phật giáo tỉnh Khánh Hòa</t>
  </si>
  <si>
    <t>Giáo hội Phật giáo tỉnh Khánh Hòa</t>
  </si>
  <si>
    <t>Giao đất bổ sung xây dựng cơ sở giáo dục tăng ni của Giáo hội Phật giáo tỉnh Khánh Hòa tại xã Vĩnh Lương, Nha Trang. Diện tích 16.631,7m2</t>
  </si>
  <si>
    <t>Khách sạn Trần -Viễn Đông</t>
  </si>
  <si>
    <t>Công ty TNHH Trần - Viễn Đông</t>
  </si>
  <si>
    <t>Thuê đất thực hiện dự án Khách sạn Trần - Viễn Đông tại số 01 đường Trần Hưng Đạo, phường Lộc Thọ, Nha Trang</t>
  </si>
  <si>
    <t>Trụ sở Ban quản lý Vịnh</t>
  </si>
  <si>
    <t>Giao đất không thu tiền sử dụng đất xây dựng trụ sở Ban quản lý Vịnh tại khu Đông Mương, khu dân cư đường Đệ, phường Vĩnh Hòa, Nha Trang</t>
  </si>
  <si>
    <t>Xây dựng Nhà dưỡng lão và An dưỡng tình Khánh Hòa</t>
  </si>
  <si>
    <t>Sở lao động thương binh và xã hội Khánh Hòa</t>
  </si>
  <si>
    <t>Giao đất xây dựng Nhà dưỡng lão và An dưỡng tinh Khánh Hòa tại phường Vĩnh Hòa, Nha Trang.</t>
  </si>
  <si>
    <t>Khu thương mại và dịch vụ Shangri - LA</t>
  </si>
  <si>
    <t>Công ty TNHH Bất Động Sản Hoàng Vân</t>
  </si>
  <si>
    <t>Chuyển mục đích từ đất nông nghiệp sang đất thương mại, dịch vụ thực hiện dự án khu thương mại và dịch vụ Shangri - LA tại thôn Vĩnh Châu, xã Vĩnh Hiệp, Nha Trang.</t>
  </si>
  <si>
    <t>Trung tâm thương mại - nhà ờ Quang Minh</t>
  </si>
  <si>
    <t>Công ty Cổ phần Tập đoàn Vật tư Nông nghiệp K-Homes</t>
  </si>
  <si>
    <t>Giao đất thực hiện dự án Trung tâm thương mại - nhà ở Quang Minh tại 40 đường 2/4, phường Vĩnh Hải, Nha Trang.</t>
  </si>
  <si>
    <t>Văn phòng Công ty TNHH Thương mại Khatoco</t>
  </si>
  <si>
    <t>Tổng Công ty Khánh Việt - Công ty TNHH một thành viên</t>
  </si>
  <si>
    <t>Chuyển mục đích từ đất sản xuất kinh doanh sang đất thương mại - dịch vụ thực hiện dự án Văn phòng Công ty TNHH Thương mại Khatoco tại 07 Võ Thị Sáu, phường Vĩnh Nguyên, Nha Trang.</t>
  </si>
  <si>
    <t>Trường Tiểu học Xương Huân</t>
  </si>
  <si>
    <t>Bãi đậu xe mới (dự án TOYOTA Nha Trang giai đoạn 2)</t>
  </si>
  <si>
    <t xml:space="preserve">Dự án thương mại dịch vụ (số 3 Nguyễn Thị Minh Khai - Cty phát hành sách) </t>
  </si>
  <si>
    <t>Dự án đầu tư phát triển đảo Hòn Tre</t>
  </si>
  <si>
    <t>Khu TĐC Hòn Rớ</t>
  </si>
  <si>
    <t>Dự án bãi đỗ xe Nghĩa trang Hòn Dung</t>
  </si>
  <si>
    <t xml:space="preserve">Khu TĐC Tây Mương  </t>
  </si>
  <si>
    <t>KĐT Mỹ Gia</t>
  </si>
  <si>
    <t>KĐT Lê Hồng Phong I</t>
  </si>
  <si>
    <t>KĐT Lê Hồng Phong II</t>
  </si>
  <si>
    <t>Khu TĐC tại KĐT Mỹ Gia</t>
  </si>
  <si>
    <t>Khu TĐC tại KĐT Lê Hồng Phong I</t>
  </si>
  <si>
    <t>Khu TĐC tại KĐT Lê Hồng Phong II</t>
  </si>
  <si>
    <t>KĐT Hoàng Long</t>
  </si>
  <si>
    <t>Khu biệt thự cao cấp Vĩnh Hoà</t>
  </si>
  <si>
    <t>KĐT VCN Phước Long 2</t>
  </si>
  <si>
    <t>Khu phức hợp và nhà ở Phước Lợi, xã Phước Đồng</t>
  </si>
  <si>
    <t>Trường Mầm non Thọ Khang</t>
  </si>
  <si>
    <t>KĐT sinh thái VCN</t>
  </si>
  <si>
    <t>Khu TĐC tại KĐT Hoàng Long</t>
  </si>
  <si>
    <t>KĐT Hoàng Phú, Vĩnh Hoà</t>
  </si>
  <si>
    <t>Khu TĐC Phước Long</t>
  </si>
  <si>
    <t>các khu TĐC trên địa bàn thành phố</t>
  </si>
  <si>
    <r>
      <t xml:space="preserve">Nâng cấp, mở rộng đường Nguyễn Bỉnh Khiêm </t>
    </r>
    <r>
      <rPr>
        <i/>
        <sz val="13"/>
        <color theme="1"/>
        <rFont val="Times New Roman"/>
        <family val="1"/>
      </rPr>
      <t>(giai đoạn 1, đoạn từ đường Trần Phú đến đường Bến Chợ)</t>
    </r>
  </si>
  <si>
    <r>
      <t xml:space="preserve">Cơ sở hạ tầng trường học, đào tạo và dạy nghề Bắc Hòn Ông </t>
    </r>
    <r>
      <rPr>
        <i/>
        <sz val="13"/>
        <color theme="1"/>
        <rFont val="Times New Roman"/>
        <family val="1"/>
      </rPr>
      <t>(giai đoạn 2)</t>
    </r>
  </si>
  <si>
    <t>GIAO ĐẤT TỔ CHỨC</t>
  </si>
  <si>
    <t>Biểu 7.5. Kế hoạch giao đất, cho thuê đất trên địa bàn thành phố Nha Trang năm 2018</t>
  </si>
  <si>
    <t>GIAO ĐẤT HỘ GIA ĐÌNH, CÁ NHÂN</t>
  </si>
  <si>
    <t>Giao đất, cho thuê đất đối với các tổ chức (xem chi tiết mục B, biểu 7.5)</t>
  </si>
  <si>
    <t>Giao đất cho các hộ gia đình, cá nhân (dự kiến khoảng 4.254 lô tái định cư do thu hồi đất có nguy cơ bị sạt lở, thiên tai và thu hồi vì mục đích ANQP, phát triển KTXH…, chi tiết xem mục A, Biểu 7.5)</t>
  </si>
  <si>
    <t>VIII</t>
  </si>
  <si>
    <r>
      <t xml:space="preserve">Chuyển mục đích sử dụng từ đất sản xuất nông nghiệp, lâm nghiệp, đất NTTS sang đất ở xen kẽ trong khu dân cư hiện hữu hoặc tại các khu vực đã được quy hoạch đất ở, phù hợp quy hoạch chi tiết xây dựng, có đầy đủ cơ sở hạ tầng kèm theo: </t>
    </r>
    <r>
      <rPr>
        <b/>
        <i/>
        <sz val="12"/>
        <rFont val="Times New Roman"/>
        <family val="1"/>
      </rPr>
      <t>Chi tiết tại biểu 7.4</t>
    </r>
  </si>
  <si>
    <t>TMD, SKC</t>
  </si>
  <si>
    <t>Trụ sở Trung tâm nhiệt đới Việt - Nga</t>
  </si>
  <si>
    <t xml:space="preserve">Bán đấu giá khu phòng khám đa khoa khu vực số 4  </t>
  </si>
  <si>
    <t xml:space="preserve">Bán đấu giá Phòng khám đa khoa khu vực 1  </t>
  </si>
  <si>
    <t xml:space="preserve">Bán đấu giá Phòng khám đa khoa khu vực số 2  </t>
  </si>
  <si>
    <t>Bán đấu giá văn phòng Trung tâm Y tế thành phố Nha Trang</t>
  </si>
  <si>
    <t>Trụ sở Viện nghiên cứu Ứng dụng công nghệ Nha Trang</t>
  </si>
  <si>
    <t>Văn bản số 12218/UBND-XDNĐ ngày 20/12/2017 của UBND tỉnh Khánh Hoà</t>
  </si>
  <si>
    <t>Đội bảo vệ sức khoẻ bà mẹ trẻ em TP Nha Trang</t>
  </si>
  <si>
    <t>Nhà hộ sinh thành phố Nha Trang</t>
  </si>
  <si>
    <t>Thông báo số 877/TB-UBND ngày 13/12/2017 của UBND tỉnh Khánh Hoà</t>
  </si>
  <si>
    <t>167, 168, 169, 170, 171 (tách từ thửa 16)</t>
  </si>
  <si>
    <t>15,147,410,229</t>
  </si>
  <si>
    <t>263,267,262,304,258,308,118,288</t>
  </si>
  <si>
    <t>20,21,80,81,90,79,260,261,266,78,75,47,48,49,50,51,52,53,54,55,56,57,58,59,60,61,62,63,64,84,87</t>
  </si>
  <si>
    <t>3,32,226,238</t>
  </si>
  <si>
    <t>69,19,138,137,61,62,33,83,85,86,89,54,55,56,90,109,107,108,53,91,52,46,45,277,278,265,264,284,285,283,282,270,281,269,268,307,304,303,389,454,310,303</t>
  </si>
  <si>
    <t>200,198,135,143,144,1,44,167,119,118,43,46,5,121,6,123,48,126,113,105,34,177,178,155,117,62,231,255,257,166</t>
  </si>
  <si>
    <t>98,94,95,201,195,186,191,150,135,131,99,103,259,25,228,70,37,308,242,243,244,50,310,312,49,181,180,211,179,178,314,294,78,112,293,34,161,115,33,279,288,287,28,24,27,323,162,226,225,443,522,273</t>
  </si>
  <si>
    <t>357,358,15</t>
  </si>
  <si>
    <t>877,364,217,212,176,38,171,336,271,138,166,128,137,139</t>
  </si>
  <si>
    <t>371,548,2277,1423,417,389,141,1451,362,3317,2168,1318,1778,453,2168,1582,2154,2422,548, 3139,79,2509,3292,2444,32,303,2129,1838,1582,2409,3256</t>
  </si>
  <si>
    <t>362,209,682,364,332,526,645,644,795,297</t>
  </si>
  <si>
    <t>62,1329,61,115,260,151,117,123,150,111,309,345,63,277,310,234,232,279,192,240,191,241,188,180,242,278,175,19,526</t>
  </si>
  <si>
    <t>6,7,8,9,10,12,3,14,4,36</t>
  </si>
  <si>
    <t>202,203,204,205,206,207,208,209,139,172,153,34,134</t>
  </si>
  <si>
    <t>4,2,5,6,28</t>
  </si>
  <si>
    <t>126,79,40,14,10,43,13,44,41,42,17,55,12,11,280,505,508</t>
  </si>
  <si>
    <t>51,65,222,212,190,208,29,298,92,185,58,49,187,240,211,145,156,169,227,209,247,421,586,585</t>
  </si>
  <si>
    <t>34,136,181,169,48,49,20,330</t>
  </si>
  <si>
    <t>58,68,121,98,192,186,188,187</t>
  </si>
  <si>
    <t>11,204,174,326,17,150,124,295,50,128,94,272,90,249,211,193,12,89,222,138,307,322,85,134,166,59,205,173,199,68,146,97,49,258,93,44,212,250,221,312,84,110,169,2,207,257,251,239,219,136,39,83,167,116,3,244,260,145,86,241,217,168,125,259,144,218,133,203,242,253,330,383,256,334, 344,197</t>
  </si>
  <si>
    <t>248,8,192,57,54,45,170,336,311,338,80,150,167,163,15,23,39,43,31,350,340,166,124,110,193,244,181,42,19,51,310,107,303,341,262,41,53,30,309,304,55,106,12,36,21,545,540</t>
  </si>
  <si>
    <t>45,152,239,282,196,313,246,406,227,441</t>
  </si>
  <si>
    <t>8,21,32,31,61,62,63,39</t>
  </si>
  <si>
    <t>319,328,369,370,362,79,78,102,80,82,8,33,70,93,69,71,107,269,404,380,524,523,32,816,116,884,653,750,191,674</t>
  </si>
  <si>
    <t>29,2,1,36,30,41,66,79,112,104,99,53,18,19,15,54,55,46,156,150,140,104,230,231,232,229,175,709,549,
107,712</t>
  </si>
  <si>
    <t>1056, 973,1541,1530,1168</t>
  </si>
  <si>
    <t>192,278,260,223,297,520,557</t>
  </si>
  <si>
    <t>356,395,1</t>
  </si>
  <si>
    <t>385,384,386,383,31,135,5</t>
  </si>
  <si>
    <t>1187,1441,1449</t>
  </si>
  <si>
    <t>510,509,513,514,34,499,277</t>
  </si>
  <si>
    <t>211, 212, 213, 214, 215, 216,217,184</t>
  </si>
  <si>
    <t>69,406</t>
  </si>
  <si>
    <t>720,391,404,367,373,372,476,497,494,495</t>
  </si>
  <si>
    <t>53,62,63,71,33,26,15,14,10</t>
  </si>
  <si>
    <t>22,26,28,55</t>
  </si>
  <si>
    <t>25,26,32,37,133,331,341,94,291,297,327</t>
  </si>
  <si>
    <t>96,97,78,79,91,73,74,75,13,8</t>
  </si>
  <si>
    <t>902,5,6,1,2,4,8,9,10,146,148,149,112</t>
  </si>
  <si>
    <t>33,63,69,73,490,54,128,199</t>
  </si>
  <si>
    <t>45,313,1,185,1300,1185</t>
  </si>
  <si>
    <t>181,496</t>
  </si>
  <si>
    <t>394,606,607,612,858,1215,1214,1213,706,44,46,1223,1224,1225,1226,1227,1228,1215</t>
  </si>
  <si>
    <t>85,69,63,84,58,81,76,16,79,59,199</t>
  </si>
  <si>
    <t>6,11,12,13,14,15,16,17</t>
  </si>
  <si>
    <t>140,161,1,137,137,203,160,120,116,146,199,201,201,165,62,63,64,42,43,44,45,46,47,139,134,122,131,4,9,200,121,159,129,68,2,8,6,25,24,41,417,418</t>
  </si>
  <si>
    <t>100,44,101,57,57,99,45,53,103,87,46,102,43,94,233,234</t>
  </si>
  <si>
    <t>Phường Vĩnh Hòa</t>
  </si>
  <si>
    <t>217,218,221</t>
  </si>
  <si>
    <t>217,290,307,218,308</t>
  </si>
  <si>
    <t>40 (1 phần)</t>
  </si>
  <si>
    <t>2,5,6,9,12,14,15,27,30,31,33,34,35,36,38,39,40,41,42,43,44,45,46,47,48,49,50,52,53,54,55,56,57,58,59,61,62,63,64,65,66,67,68,70,71,72,73,75,76,78,79,80,83,86,87,88,89,90,91,92,93,94,96,97,98,100,101,102,103,104,105,106,108,110,112,114,115,116,117,120,125,126,128,129,130,131,133,136,137,141,146,149,152,153,154,155,156,158,159,160,161,162,163,164,165,172</t>
  </si>
  <si>
    <t>3,16,19,21,22,29,30,31,32,35,36,37,38,126,41,46,47,48,51,52,53,54,56,57,69,71,78,80,89,95,101,103,104, 107,113,125</t>
  </si>
  <si>
    <t>5,15,21,25,28,30,32,36,42,50,62,73,74,76,78,81,85,90,96,97,98,99,107,112,205,123,124,126,131,133,146, 151</t>
  </si>
  <si>
    <t>13,14,15,16,25,26,27,33,36,38,45,66,71,81,127,129,128,131</t>
  </si>
  <si>
    <t>2,5,9,10,16,17,27,30,31,32,39,44,47,49,56,67,71,74,77,79,99,100,101,103,107,110,121,124,125,129,148, 153,159,241,255,257</t>
  </si>
  <si>
    <t>2,3,4,11,18,21,22,30,31,45,47,62,67,74,80,78,83,93,107,109,112,156</t>
  </si>
  <si>
    <t>3,5,8,156,161</t>
  </si>
  <si>
    <t>596,597,603,302,636,637,638,634,635,685,686,580</t>
  </si>
  <si>
    <t>159,160,158,156</t>
  </si>
  <si>
    <t>62,61,85,60,86,53,54,39,58,76,57,23,55,24,74,52,51,28,29,50,34,36,4,48,47,46,45,43,42,41,174,204,6,175</t>
  </si>
  <si>
    <t>295,369,287,368,286,302,283,301,367,378,300,377,379,447,402,68,156,157,158,75,141,126,380</t>
  </si>
  <si>
    <t>95,179,180,197,103,176,310,309,408,411,412,415,403,402,488,489,416,492,417,493,418,399,11,59,500, 58,57,65,66,67,55,54,117,53,164,51,163,50,13,218,6,120,121,161,122,215,49,48,216,16,10,123,47,17,331,18,9,158,20,159,8,37,44,7,41,5,24,36,127,155,430,129,35,130,34,26,131,154,340,153,470,139,138,471, 137,136,135,265,133,232,145,132,531,264,344,146,367,147,532,533,513,148,534,149,262,150,548,373, 372,530,537,371,547,459,546,545,544,526,351,368,527,528,539,352,254,543,253,366,454,445,250,364, 363,361,360,359,22,37,234,219</t>
  </si>
  <si>
    <t>89,303,302,133,298,296,317,320,24,26,124,21,20,299,19,122,170,179,174,186,184,183,166,86,84,194,161,160,47,200,151,102,11,222,38,37,140,264,170,335,355</t>
  </si>
  <si>
    <t>99,192,61,196,116,63,65,191,194,129,190,12,174,58,44,69,173,56,166,36,172,34,71,53,124,120,143,83, 118,9,113,87,7,6,41,156,154,93,94,145,146,168,205,241</t>
  </si>
  <si>
    <t>1,2,5,247,249,21,29,129,77,12,13,248,62,262,55,148</t>
  </si>
  <si>
    <t>46,75,40,73,103,45,123,47,179,205,176,175,174,65,177,173,178,66,181,166,184,33,31,163,162,142,149, 151,77,100,99,101,102,90,69,26,268,114,364,71,85,84,117,144,146,132,1,455,408,2,3,89,91</t>
  </si>
  <si>
    <t>276,365,333,334,23,63,323,1014,2157,669,417,366,447,507,531,530,505,589,506,532,504,272,329,520, 328,326,367,169,261,295,260,324,2157,2198,2200,2201,1168,801,1020</t>
  </si>
  <si>
    <t>487,18,67,106,136,556,554,553,557,25,04,795,100,173,174,796,144,143,250,194,296,2030,196,276,248, 368,789,641,551,730,755,526</t>
  </si>
  <si>
    <t>14,28,49,70,69,68,93,94,134,135,136,137,138,90,139,91,89,88,87,120,141,142,143,84,144,148,149,123, 104,117,50,52,67,96,45,47</t>
  </si>
  <si>
    <t>57,141,192,878,1238,247,1331,1355,1323,1324,212,213,895,1329,1327,1257,1245,1312,1330,1280,343, 1169</t>
  </si>
  <si>
    <t>57,206,209,205,60,69,117</t>
  </si>
  <si>
    <t>22,115,122,36,21,63,97,101,98,129,128,86,94,96,116,99,95,100,124,123,118,108,117,125,106,126,120, 130,119,121,107,112,109,110,111,113,103,135,193,184,185,244,176,177,66,31,137,587,588</t>
  </si>
  <si>
    <t>4,161,334,150,80,271,245,115,118,142,187,15,136,134,133,269,116,22,14,107,221,267,132,45,188,285, 200,307,204,203,234,237,348,276</t>
  </si>
  <si>
    <t>211,209,148,284,115,227,121,138,212,210,283,221,224,226,16,165,1,155,111,222,201,223,14,18,164,172,279,163,233,202,213,259,351,103,104,105,102,9,11,12,87,24,22,33,58,55,53,52,49,15,220,252,149,148, 295,214,229,232,230,270,271,287,10,25,107,152</t>
  </si>
  <si>
    <t>214,285,244,296,361,458,401,359,456,483,459,457,463,462,372,371,396,357,367,368,369,370,363,364, 362,399,397,398,282,281,280,297,299,240,241,259,258,257,256,255,254,267,119,34,30,33,436,295,205, 202,148,52,51,234,274,694,483,224</t>
  </si>
  <si>
    <t>142,17,78,126,106,127,129,77,48,25,24,23,7,8,509,10,22,30,39,40,41,54,53,52,51,76,75,68,228,229,291, 281,278,280,295,294,293,292,287,285,272,274,267,431,389,407</t>
  </si>
  <si>
    <t>74,1,42,58,59,46,4,7,29,30,18,37,38,29,28,36,24,52,47,51,65,68,63,81,80,79,77,73,96,98,99,111,110,120, 121,85,89,12,336</t>
  </si>
  <si>
    <t>214,38,60,110,28,45,29,11,59,230,229,46,166,167,169,170,82,83,84,99,132,1,2,35,36,515,364,363,307, 484,433,112,434,439,405,448,440,449,388,285,235,292,667,708,530,161,114,398,843,135,162,666,720, 721,829,860,662</t>
  </si>
  <si>
    <t>330,315,316,323,324,260,262,288,297,295,254,220,257,164,153,163,43,69,1,2,51,52,54,49,50,3,5,48,70, 77,157,161,217,17,38,61,60,140,270,196,177,200,202,10,13,136,26,644,290,221</t>
  </si>
  <si>
    <t>1 (BĐ cũ)</t>
  </si>
  <si>
    <t>2 (BĐ cũ)</t>
  </si>
  <si>
    <t>760,235+236,350,946,1076,185,106,398,424,425,185,790,272,439,435,106,185,946,118,189,294,295,192,193,195,187,188,190,302,175,257,376,292,43,17,171,172,131,672,159,758,376,377,750,414,423,1200, 1201,502,503,504,332,333,334,336,337</t>
  </si>
  <si>
    <t>128,49,51,68,293,187,188,341,197</t>
  </si>
  <si>
    <t>135,127,116,119,142,656,319,91,221,42,136,601,96</t>
  </si>
  <si>
    <t>628,633 (Bản đồ năm 1992), 478,670,671,672,163,101,103,340,27,531,129,733,765,67,70,238,65,423,620,487</t>
  </si>
  <si>
    <t>2259,994,387,1464,1586</t>
  </si>
  <si>
    <t xml:space="preserve"> 635,412,390,642,643,489,393,413</t>
  </si>
  <si>
    <t>445,446,15,861,765,197,74</t>
  </si>
  <si>
    <t>345,346,108,113,101,73,88,122,123,193,209,402,408,190,186,185,171,180,121,130,110,109,96,320,100, 81,129</t>
  </si>
  <si>
    <t>5,7,8,17,20,22,18,11,270,272,07</t>
  </si>
  <si>
    <t>92,155,120,64,65,41,75,54,55</t>
  </si>
  <si>
    <t>59,60,450,33,34,55,56,84,87,151,153,393,610,213,701</t>
  </si>
  <si>
    <t>244,230,245,255,246,263,216,214,226,241,261,363,222</t>
  </si>
  <si>
    <t>16,26,25,15,34,324,329,326,9,8,17,18,27</t>
  </si>
  <si>
    <t>2,3,4,6,23,26,33,319 (1 phần),259,139</t>
  </si>
  <si>
    <t>50,49,48,14,15,22,10,11,65,12,9,20,3,4,8,18,165</t>
  </si>
  <si>
    <t>14 (BĐ cũ)</t>
  </si>
  <si>
    <t>165,192,203,204,213,466,467,469,51,62,71,72,73,74,75,90,91,93,107,108,109,133,450,238,251,458</t>
  </si>
  <si>
    <t>271,55,266,72,87,78,83,79,97,569,535,90,98,117,461,463,191,180,226,238,412,620</t>
  </si>
  <si>
    <t>10,152,153,154,240</t>
  </si>
  <si>
    <t>6,13,19</t>
  </si>
  <si>
    <t>302,660,278,292,294,277,520,26,271,498</t>
  </si>
  <si>
    <t>12,1,4,6,363,364,528,503</t>
  </si>
  <si>
    <t>101,105,123,39,61</t>
  </si>
  <si>
    <t>103,116,115,320,321,299,300,225,142,152,153,177,176,314,315,316,171,169,184,185,186,189,191,195, 289,301,165,164,162,160,156,155,154,151,147,146,148,149,109,106,286,283,282,6</t>
  </si>
  <si>
    <t>44,420,419,719,718,406,408,422,421,407,409,410,411,423,453,722,723,87,90,92,471,470,93,94,95,96,402,400,378,193,194,197,676,478,479,477,480,481,482,158,334,725,497,370,364,111,112,113,114,115,116, 49,343,344,345,331,316,315,393,448,449,303,304,305,306,329,330,359,367,62,739,782,39,33,34,39,36,37,448,77,67,66,335,336,446,413,418,311,312,375,185,676,672,674,165,164,205,427,384,385,379,371,206, 212,232,233,235,461,237,325,360,255,321,322,425,460,426,313,712,711,318,724,89,99,376,377,102,429,404,428,23,564,565,436,423,797,782,355,147</t>
  </si>
  <si>
    <t>84,85,86,87,88,89,90,91,92,93,94,95,96,97,98,45,116,14,13,112,200,117,218,219,49,15,44,115,37,36,35,216,217,145,147,50,31,79,80,58,68,367,369</t>
  </si>
  <si>
    <t>159,505,494,148,143,263,266,530,141,144,145,146,128,129,535,117,118,205,119,121,122,123,126,7,8,9, 10,11,12,13,14,556,106,541,90,91,92,63,64,65,53,55,559,220,2,3,78,130,131,542,110,268,233,464,540, 235,461,237,225,430,429,206,207,157,584,199,200,201,202,203,204,208,209,213,678,55,53,428,560,432,424,507,509,508,311,308,307,393,392,391,388,383,262,381,380,504,503,367,366,371,302,561,43,42</t>
  </si>
  <si>
    <t>23,248,98,198,115,103,243,229,223,218,132,149,84,244,215,219,118,116,104,150,80,232,201,216,208, 214,209,114,117,151,136,81,245,340,79,128,62,61,217,22,60,100,303,304</t>
  </si>
  <si>
    <t>74,73,101</t>
  </si>
  <si>
    <t>134,354,373,368,196,158,130,188,377,367,154,375,369,163,191,160,129,189,164,131,187,259,159,371, 362,157,190,126,454,443,455,456,544,9,8,3,4,5,6,7,438,543,164,479,160,58,59,178,493,180,181,217,216,215,214,213,224,207,510,430,429,193,350,114,116,484,118,716,123,717,260,258,257,253,728,248,351, 355,356,357,358,143</t>
  </si>
  <si>
    <t>275,225,262,238,216,266,271,270,251,274,264,265,184,172,174,220,237,186,200,17,14,2,277,279,204, 173,245,189,187,185,20,16,3,276,267,206,175,178,171,218,243,190,246,18,170,268,249,409</t>
  </si>
  <si>
    <t>206,207,198,28,17,20,223,190,29,31,18,180,135,224,231,197,30,16,24,19,125,232,204,208,25,179,226, 214,21,294,296,133,1,126,230,124,280,199,266,212,294,296,216,206,200,191,192,188,187,269,184,178, 177,156,155,154,136,137,278,271,272,61,62,66,65,67,68,71,79,81,82,83,91,257,222,247,231,262,253,254,38,39,42,34,268,256,255,248,249,251</t>
  </si>
  <si>
    <t>855,870,884,866, 683, 654, 735</t>
  </si>
  <si>
    <t>4,37,38,39,40</t>
  </si>
  <si>
    <t>TMD/ODT</t>
  </si>
  <si>
    <t>26,316,132,167,65,70,309,394,16</t>
  </si>
  <si>
    <t>271,272,274,273,275,276,277,278,265,267,202,194,125,124,766,767,768,97,59,596,611,619,618,24,25,26,27,736,738,739,741,742,743,45,46,47,48,49,50,546,51,53,62,61,86,84,115,651,99,585,117,118,121,114, 113, 484,758,759,482,473,469,460,458,652,528,526,113,593</t>
  </si>
  <si>
    <t>255,22,23,65,66,67,68,69,70, 178</t>
  </si>
  <si>
    <t>1047,723,519,492,525,215</t>
  </si>
  <si>
    <t>154,564,110,130,129,120,127,122</t>
  </si>
  <si>
    <t>67,36,39,40,41, 31,76,82,106,107,319,320,27,321,320</t>
  </si>
  <si>
    <t>350,301,8,291,101,206,562,563,214,301,163,104,162,546,131,147,722,150,152,27,28,33,41,97,271,21,52,53,568,906,204,178,175,10,11,15,16,17,19,92,29,397,69,199,271,824,1519, 341, 159</t>
  </si>
  <si>
    <t>439,25,344,30,29,58,59,60,61,62,263,264,108,56,57,54,55,36,37,38,31,32,35,33,34,39,40,47,46,104,88, 426,437,505,508,511,516,517,518,519,520,486,426</t>
  </si>
  <si>
    <t>701,106,935,739, 16</t>
  </si>
  <si>
    <t>223, 1304</t>
  </si>
  <si>
    <t>134,140,119,48,94,284,240,234,297,378,381,65, 47</t>
  </si>
  <si>
    <t>76,77,78,55,235,42,236,237,238,202,448,214,223,224,225,212,215,191,192,10,329,389,95,267,43,28,29, 39,26,36, 40</t>
  </si>
  <si>
    <t>42, 40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</si>
</sst>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_(* \(#,##0.00\);_(* &quot;-&quot;??_);_(@_)"/>
    <numFmt numFmtId="165" formatCode="0_);\(0\)"/>
    <numFmt numFmtId="166" formatCode="_(* #,##0_);_(* \(#,##0\);_(* &quot;-&quot;??_);_(@_)"/>
    <numFmt numFmtId="167" formatCode="0.00_);[Red]\(0.00\)"/>
    <numFmt numFmtId="168" formatCode="0_);[Red]\(0\)"/>
    <numFmt numFmtId="169" formatCode="#,##0.00_ ;[Red]\-#,##0.00\ "/>
    <numFmt numFmtId="170" formatCode="#,##0.000"/>
  </numFmts>
  <fonts count="69">
    <font>
      <sz val="13"/>
      <color theme="1"/>
      <name val="Times New Roman"/>
      <family val="2"/>
      <charset val="163"/>
    </font>
    <font>
      <sz val="12"/>
      <name val=".VnTime"/>
      <family val="2"/>
    </font>
    <font>
      <sz val="10"/>
      <name val="Arial"/>
      <family val="2"/>
    </font>
    <font>
      <b/>
      <sz val="12"/>
      <name val="Times New Roman"/>
      <family val="1"/>
    </font>
    <font>
      <sz val="12"/>
      <name val="Times New Roman"/>
      <family val="1"/>
    </font>
    <font>
      <i/>
      <sz val="12"/>
      <name val="Times New Roman"/>
      <family val="1"/>
    </font>
    <font>
      <b/>
      <sz val="10"/>
      <name val="Times New Roman"/>
      <family val="1"/>
    </font>
    <font>
      <sz val="10"/>
      <name val="Times New Roman"/>
      <family val="1"/>
    </font>
    <font>
      <i/>
      <sz val="10"/>
      <name val="Times New Roman"/>
      <family val="1"/>
    </font>
    <font>
      <sz val="8"/>
      <name val="Times New Roman"/>
      <family val="1"/>
    </font>
    <font>
      <b/>
      <sz val="14"/>
      <name val="Times New Roman"/>
      <family val="1"/>
    </font>
    <font>
      <sz val="12"/>
      <color theme="1"/>
      <name val="Times New Roman"/>
      <family val="1"/>
    </font>
    <font>
      <b/>
      <sz val="12"/>
      <color theme="1"/>
      <name val="Times New Roman"/>
      <family val="1"/>
    </font>
    <font>
      <i/>
      <sz val="12"/>
      <color theme="1"/>
      <name val="Times New Roman"/>
      <family val="1"/>
    </font>
    <font>
      <sz val="10"/>
      <color theme="1"/>
      <name val="Times New Roman"/>
      <family val="1"/>
    </font>
    <font>
      <b/>
      <sz val="10"/>
      <color theme="1"/>
      <name val="Times New Roman"/>
      <family val="1"/>
    </font>
    <font>
      <i/>
      <sz val="10"/>
      <color theme="1"/>
      <name val="Times New Roman"/>
      <family val="1"/>
    </font>
    <font>
      <sz val="14"/>
      <color theme="1"/>
      <name val="Times New Roman"/>
      <family val="1"/>
    </font>
    <font>
      <sz val="12"/>
      <color theme="1"/>
      <name val="Times New Roman"/>
      <family val="2"/>
      <charset val="163"/>
    </font>
    <font>
      <b/>
      <i/>
      <sz val="12"/>
      <color theme="1"/>
      <name val="Times New Roman"/>
      <family val="1"/>
    </font>
    <font>
      <b/>
      <sz val="14"/>
      <color theme="1"/>
      <name val="Times New Roman"/>
      <family val="1"/>
    </font>
    <font>
      <b/>
      <sz val="13"/>
      <color theme="1"/>
      <name val="Times New Roman"/>
      <family val="1"/>
    </font>
    <font>
      <b/>
      <i/>
      <sz val="12"/>
      <name val="Times New Roman"/>
      <family val="1"/>
    </font>
    <font>
      <b/>
      <sz val="9"/>
      <color indexed="81"/>
      <name val="Tahoma"/>
      <family val="2"/>
    </font>
    <font>
      <sz val="9"/>
      <color indexed="81"/>
      <name val="Tahoma"/>
      <family val="2"/>
    </font>
    <font>
      <b/>
      <sz val="13"/>
      <name val="Times New Roman"/>
      <family val="1"/>
    </font>
    <font>
      <sz val="13"/>
      <name val="Times New Roman"/>
      <family val="1"/>
    </font>
    <font>
      <i/>
      <sz val="13"/>
      <name val="Times New Roman"/>
      <family val="1"/>
    </font>
    <font>
      <sz val="12"/>
      <name val="VNI-Times"/>
    </font>
    <font>
      <sz val="7"/>
      <name val="Times New Roman"/>
      <family val="1"/>
    </font>
    <font>
      <b/>
      <sz val="7"/>
      <name val="Times New Roman"/>
      <family val="1"/>
    </font>
    <font>
      <sz val="13"/>
      <name val="Arial"/>
      <family val="2"/>
    </font>
    <font>
      <i/>
      <sz val="13"/>
      <name val="Arial"/>
      <family val="2"/>
    </font>
    <font>
      <sz val="12"/>
      <color indexed="12"/>
      <name val="Times New Roman"/>
      <family val="1"/>
    </font>
    <font>
      <sz val="11"/>
      <color theme="1"/>
      <name val="Times New Roman"/>
      <family val="1"/>
    </font>
    <font>
      <i/>
      <sz val="11"/>
      <name val="Times New Roman"/>
      <family val="1"/>
    </font>
    <font>
      <sz val="12"/>
      <name val="Arial"/>
      <family val="2"/>
    </font>
    <font>
      <sz val="9"/>
      <name val="Times New Roman"/>
      <family val="1"/>
    </font>
    <font>
      <sz val="13"/>
      <color theme="1"/>
      <name val="Times New Roman"/>
      <family val="2"/>
      <charset val="163"/>
    </font>
    <font>
      <sz val="13"/>
      <color indexed="12"/>
      <name val="Times New Roman"/>
      <family val="1"/>
    </font>
    <font>
      <sz val="13"/>
      <color theme="1"/>
      <name val="Calibri"/>
      <family val="2"/>
      <charset val="163"/>
      <scheme val="minor"/>
    </font>
    <font>
      <b/>
      <i/>
      <sz val="13"/>
      <name val="Times New Roman"/>
      <family val="1"/>
    </font>
    <font>
      <i/>
      <sz val="12"/>
      <color theme="1"/>
      <name val="Times New Roman"/>
      <family val="1"/>
      <charset val="163"/>
    </font>
    <font>
      <i/>
      <sz val="12"/>
      <color indexed="8"/>
      <name val="Times New Roman"/>
      <family val="1"/>
    </font>
    <font>
      <i/>
      <sz val="10"/>
      <color theme="1"/>
      <name val="Times New Roman"/>
      <family val="1"/>
      <charset val="163"/>
    </font>
    <font>
      <sz val="12"/>
      <color theme="1"/>
      <name val="Times New Roman"/>
      <family val="1"/>
      <charset val="163"/>
    </font>
    <font>
      <sz val="12"/>
      <name val="Times New Roman"/>
      <family val="1"/>
      <charset val="163"/>
    </font>
    <font>
      <i/>
      <sz val="12"/>
      <name val="Times New Roman"/>
      <family val="1"/>
      <charset val="163"/>
    </font>
    <font>
      <sz val="10"/>
      <color theme="1"/>
      <name val="Times New Roman"/>
      <family val="1"/>
      <charset val="163"/>
    </font>
    <font>
      <sz val="10"/>
      <color rgb="FF000000"/>
      <name val="Times New Roman"/>
      <family val="1"/>
    </font>
    <font>
      <i/>
      <sz val="10"/>
      <color rgb="FF000000"/>
      <name val="Times New Roman"/>
      <family val="1"/>
    </font>
    <font>
      <sz val="12"/>
      <color theme="0"/>
      <name val="Times New Roman"/>
      <family val="1"/>
    </font>
    <font>
      <sz val="13"/>
      <color theme="1"/>
      <name val="Times New Roman"/>
      <family val="1"/>
    </font>
    <font>
      <b/>
      <sz val="12"/>
      <color theme="0"/>
      <name val="Times New Roman"/>
      <family val="1"/>
    </font>
    <font>
      <b/>
      <sz val="13"/>
      <color rgb="FF000000"/>
      <name val="Times New Roman"/>
      <family val="1"/>
    </font>
    <font>
      <b/>
      <sz val="11"/>
      <color theme="1"/>
      <name val="Times New Roman"/>
      <family val="1"/>
    </font>
    <font>
      <sz val="13"/>
      <color rgb="FF000000"/>
      <name val="Times New Roman"/>
      <family val="1"/>
    </font>
    <font>
      <sz val="12"/>
      <color rgb="FFFFFF00"/>
      <name val="Times New Roman"/>
      <family val="1"/>
    </font>
    <font>
      <sz val="13"/>
      <color rgb="FFFFFF00"/>
      <name val="Times New Roman"/>
      <family val="1"/>
    </font>
    <font>
      <i/>
      <sz val="13"/>
      <color theme="1"/>
      <name val="Times New Roman"/>
      <family val="1"/>
    </font>
    <font>
      <sz val="12"/>
      <color rgb="FFC00000"/>
      <name val="Times New Roman"/>
      <family val="1"/>
    </font>
    <font>
      <sz val="13"/>
      <color rgb="FFC00000"/>
      <name val="Times New Roman"/>
      <family val="2"/>
      <charset val="163"/>
    </font>
    <font>
      <b/>
      <sz val="13"/>
      <color rgb="FFC00000"/>
      <name val="Times New Roman"/>
      <family val="1"/>
    </font>
    <font>
      <b/>
      <sz val="13"/>
      <color theme="1"/>
      <name val="AaR"/>
      <charset val="163"/>
    </font>
    <font>
      <b/>
      <sz val="13"/>
      <color rgb="FFC00000"/>
      <name val="AaR"/>
      <charset val="163"/>
    </font>
    <font>
      <b/>
      <sz val="13"/>
      <color rgb="FF7030A0"/>
      <name val="AaR"/>
      <charset val="163"/>
    </font>
    <font>
      <sz val="11"/>
      <name val="Times New Roman"/>
      <family val="1"/>
    </font>
    <font>
      <sz val="14"/>
      <name val="Times New Roman"/>
      <family val="1"/>
    </font>
    <font>
      <i/>
      <sz val="14"/>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style="dotted">
        <color auto="1"/>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hair">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Dashed">
        <color indexed="64"/>
      </bottom>
      <diagonal/>
    </border>
  </borders>
  <cellStyleXfs count="11">
    <xf numFmtId="0" fontId="0" fillId="0" borderId="0"/>
    <xf numFmtId="0" fontId="1" fillId="0" borderId="0"/>
    <xf numFmtId="0" fontId="2" fillId="0" borderId="0"/>
    <xf numFmtId="0" fontId="2" fillId="0" borderId="0"/>
    <xf numFmtId="0" fontId="1" fillId="0" borderId="0"/>
    <xf numFmtId="0" fontId="28" fillId="0" borderId="0"/>
    <xf numFmtId="0" fontId="2" fillId="0" borderId="0"/>
    <xf numFmtId="164" fontId="38" fillId="0" borderId="0" applyFont="0" applyFill="0" applyBorder="0" applyAlignment="0" applyProtection="0"/>
    <xf numFmtId="164" fontId="2" fillId="0" borderId="0" applyFont="0" applyFill="0" applyBorder="0" applyAlignment="0" applyProtection="0"/>
    <xf numFmtId="0" fontId="2" fillId="0" borderId="0"/>
    <xf numFmtId="0" fontId="2" fillId="0" borderId="0"/>
  </cellStyleXfs>
  <cellXfs count="1130">
    <xf numFmtId="0" fontId="0" fillId="0" borderId="0" xfId="0"/>
    <xf numFmtId="0" fontId="11" fillId="0" borderId="0" xfId="0" applyFont="1" applyAlignment="1">
      <alignment vertical="center" wrapText="1"/>
    </xf>
    <xf numFmtId="0" fontId="4" fillId="0" borderId="1" xfId="2"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2"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0" xfId="0" applyFont="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3" fillId="0" borderId="3" xfId="0" applyFont="1" applyBorder="1" applyAlignment="1">
      <alignment vertical="center" wrapText="1"/>
    </xf>
    <xf numFmtId="0" fontId="11" fillId="0" borderId="4" xfId="0" applyFont="1" applyBorder="1" applyAlignment="1">
      <alignment horizontal="center" vertical="center" wrapText="1"/>
    </xf>
    <xf numFmtId="0" fontId="11" fillId="0" borderId="4" xfId="0" applyFont="1" applyBorder="1" applyAlignment="1">
      <alignment vertical="center" wrapText="1"/>
    </xf>
    <xf numFmtId="0" fontId="13" fillId="0" borderId="4" xfId="0" applyFont="1" applyBorder="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5" fillId="0" borderId="3" xfId="0" applyFont="1" applyBorder="1" applyAlignment="1">
      <alignment vertical="center" wrapText="1"/>
    </xf>
    <xf numFmtId="0" fontId="15" fillId="0" borderId="0" xfId="0" applyFont="1" applyAlignment="1">
      <alignment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0" fontId="16" fillId="0" borderId="3" xfId="0" applyFont="1" applyBorder="1" applyAlignment="1">
      <alignment vertical="center" wrapText="1"/>
    </xf>
    <xf numFmtId="0" fontId="14" fillId="0" borderId="4" xfId="0" applyFont="1" applyBorder="1" applyAlignment="1">
      <alignment horizontal="center" vertical="center" wrapText="1"/>
    </xf>
    <xf numFmtId="0" fontId="14" fillId="0" borderId="4"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2" fillId="0" borderId="1" xfId="0" applyFont="1" applyBorder="1" applyAlignment="1">
      <alignment horizontal="center" vertical="center" wrapText="1"/>
    </xf>
    <xf numFmtId="0" fontId="12" fillId="0" borderId="2" xfId="0" applyFont="1" applyBorder="1" applyAlignment="1">
      <alignment vertical="center" wrapText="1"/>
    </xf>
    <xf numFmtId="0" fontId="11" fillId="0" borderId="3" xfId="0" applyFont="1" applyBorder="1" applyAlignment="1">
      <alignment horizontal="right" vertical="center" wrapText="1"/>
    </xf>
    <xf numFmtId="0" fontId="11" fillId="0" borderId="7" xfId="0" applyFont="1" applyBorder="1" applyAlignment="1">
      <alignment horizontal="right" vertical="center" wrapText="1"/>
    </xf>
    <xf numFmtId="0" fontId="11" fillId="0" borderId="7" xfId="0" applyFont="1" applyBorder="1" applyAlignment="1">
      <alignment vertical="center" wrapText="1"/>
    </xf>
    <xf numFmtId="0" fontId="11" fillId="0" borderId="7" xfId="0" applyFont="1" applyBorder="1" applyAlignment="1">
      <alignment horizontal="center" vertical="center" wrapText="1"/>
    </xf>
    <xf numFmtId="0" fontId="12" fillId="0" borderId="4" xfId="0" applyFont="1" applyBorder="1" applyAlignment="1">
      <alignment vertical="center" wrapText="1"/>
    </xf>
    <xf numFmtId="0" fontId="11" fillId="0" borderId="0" xfId="0" applyFont="1" applyAlignment="1">
      <alignment horizontal="center" vertical="center" wrapText="1"/>
    </xf>
    <xf numFmtId="0" fontId="11" fillId="0" borderId="4" xfId="0" applyFont="1" applyBorder="1" applyAlignment="1">
      <alignment horizontal="right" vertical="center" wrapText="1"/>
    </xf>
    <xf numFmtId="0" fontId="6" fillId="0" borderId="3" xfId="0" applyFont="1" applyFill="1" applyBorder="1" applyAlignment="1">
      <alignment horizontal="center" vertical="center" wrapText="1"/>
    </xf>
    <xf numFmtId="0" fontId="15" fillId="0" borderId="4" xfId="0" applyFont="1" applyBorder="1" applyAlignment="1">
      <alignment vertical="center" wrapText="1"/>
    </xf>
    <xf numFmtId="0" fontId="4"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9" fillId="0" borderId="3" xfId="0" applyFont="1" applyBorder="1" applyAlignment="1">
      <alignment vertical="center" wrapText="1"/>
    </xf>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6" fillId="0" borderId="7" xfId="0" applyFont="1" applyFill="1" applyBorder="1" applyAlignment="1">
      <alignment horizontal="center" vertical="center" wrapText="1"/>
    </xf>
    <xf numFmtId="0" fontId="18" fillId="0" borderId="0" xfId="0" applyFont="1" applyAlignment="1">
      <alignment vertical="center" wrapText="1"/>
    </xf>
    <xf numFmtId="0" fontId="18" fillId="0" borderId="1" xfId="0" applyFont="1" applyBorder="1" applyAlignment="1">
      <alignment horizontal="center"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4" fillId="0" borderId="1" xfId="0" quotePrefix="1" applyFont="1" applyFill="1" applyBorder="1" applyAlignment="1">
      <alignment horizontal="center" vertical="center" wrapText="1"/>
    </xf>
    <xf numFmtId="0" fontId="18" fillId="0" borderId="7" xfId="0" applyFont="1" applyBorder="1" applyAlignment="1">
      <alignment vertical="center" wrapText="1"/>
    </xf>
    <xf numFmtId="0" fontId="4" fillId="0" borderId="0" xfId="0" applyFont="1" applyFill="1"/>
    <xf numFmtId="1" fontId="3" fillId="0" borderId="5"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4" fillId="0" borderId="18" xfId="0" applyFont="1" applyFill="1" applyBorder="1" applyAlignment="1">
      <alignment horizontal="justify" vertical="center" wrapText="1"/>
    </xf>
    <xf numFmtId="2" fontId="4" fillId="0" borderId="18" xfId="0" applyNumberFormat="1" applyFont="1" applyFill="1" applyBorder="1" applyAlignment="1">
      <alignment horizontal="right" vertical="center" wrapText="1"/>
    </xf>
    <xf numFmtId="0" fontId="5" fillId="0" borderId="18" xfId="0" applyFont="1" applyFill="1" applyBorder="1" applyAlignment="1">
      <alignment horizontal="center" vertical="center" wrapText="1"/>
    </xf>
    <xf numFmtId="164" fontId="5" fillId="0" borderId="18" xfId="0" applyNumberFormat="1" applyFont="1" applyFill="1" applyBorder="1" applyAlignment="1">
      <alignment horizontal="left" vertical="center" wrapText="1"/>
    </xf>
    <xf numFmtId="0" fontId="5" fillId="0" borderId="0" xfId="0" applyFont="1" applyFill="1"/>
    <xf numFmtId="0" fontId="22" fillId="0" borderId="0" xfId="0" applyFont="1" applyFill="1"/>
    <xf numFmtId="1" fontId="4" fillId="0" borderId="18" xfId="0" applyNumberFormat="1" applyFont="1" applyFill="1" applyBorder="1" applyAlignment="1">
      <alignment horizontal="right" vertical="center" wrapText="1"/>
    </xf>
    <xf numFmtId="0" fontId="3" fillId="0" borderId="0" xfId="0" applyFont="1" applyFill="1"/>
    <xf numFmtId="2" fontId="5" fillId="0" borderId="18" xfId="0" applyNumberFormat="1" applyFont="1" applyFill="1" applyBorder="1" applyAlignment="1">
      <alignment horizontal="left" vertical="center" wrapText="1"/>
    </xf>
    <xf numFmtId="0" fontId="4" fillId="0" borderId="18" xfId="0" applyFont="1" applyFill="1" applyBorder="1" applyAlignment="1">
      <alignment horizontal="center"/>
    </xf>
    <xf numFmtId="0" fontId="4" fillId="0" borderId="18" xfId="0" applyFont="1" applyFill="1" applyBorder="1" applyAlignment="1">
      <alignment wrapText="1"/>
    </xf>
    <xf numFmtId="0" fontId="4" fillId="0" borderId="18" xfId="0" applyFont="1" applyFill="1" applyBorder="1"/>
    <xf numFmtId="164" fontId="4" fillId="0" borderId="18" xfId="0" applyNumberFormat="1" applyFont="1" applyFill="1" applyBorder="1" applyAlignment="1">
      <alignment horizontal="left" vertical="center" wrapText="1"/>
    </xf>
    <xf numFmtId="1" fontId="5" fillId="0" borderId="18" xfId="0" applyNumberFormat="1"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2" fontId="3" fillId="0" borderId="18" xfId="0" applyNumberFormat="1" applyFont="1" applyFill="1" applyBorder="1" applyAlignment="1">
      <alignment horizontal="center" vertical="center" wrapText="1"/>
    </xf>
    <xf numFmtId="164" fontId="4" fillId="0" borderId="18" xfId="3" applyNumberFormat="1" applyFont="1" applyFill="1" applyBorder="1" applyAlignment="1">
      <alignment horizontal="left" vertical="center" wrapText="1"/>
    </xf>
    <xf numFmtId="0" fontId="4" fillId="0" borderId="18" xfId="3" applyFont="1" applyFill="1" applyBorder="1" applyAlignment="1">
      <alignment horizontal="left" vertical="center" wrapText="1"/>
    </xf>
    <xf numFmtId="2" fontId="4" fillId="0" borderId="18" xfId="3" applyNumberFormat="1" applyFont="1" applyFill="1" applyBorder="1" applyAlignment="1">
      <alignment horizontal="center" vertical="center" wrapText="1"/>
    </xf>
    <xf numFmtId="3" fontId="4" fillId="0" borderId="18" xfId="3" applyNumberFormat="1" applyFont="1" applyFill="1" applyBorder="1" applyAlignment="1">
      <alignment horizontal="center" vertical="center" wrapText="1"/>
    </xf>
    <xf numFmtId="0" fontId="4" fillId="0" borderId="20" xfId="3" applyFont="1" applyFill="1" applyBorder="1" applyAlignment="1">
      <alignment wrapText="1"/>
    </xf>
    <xf numFmtId="0" fontId="4" fillId="0" borderId="18" xfId="3" applyFont="1" applyFill="1" applyBorder="1" applyAlignment="1">
      <alignment wrapText="1"/>
    </xf>
    <xf numFmtId="0" fontId="5" fillId="0" borderId="18" xfId="0" applyFont="1" applyFill="1" applyBorder="1" applyAlignment="1">
      <alignment horizontal="justify"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left" vertical="center" wrapText="1"/>
    </xf>
    <xf numFmtId="0" fontId="4" fillId="0" borderId="18" xfId="0" applyFont="1" applyFill="1" applyBorder="1" applyAlignment="1">
      <alignment horizontal="center" vertical="center"/>
    </xf>
    <xf numFmtId="0" fontId="5" fillId="0" borderId="18" xfId="0" applyFont="1" applyFill="1" applyBorder="1"/>
    <xf numFmtId="0" fontId="4" fillId="0" borderId="18" xfId="0" applyFont="1" applyFill="1" applyBorder="1" applyAlignment="1">
      <alignment vertical="center" wrapText="1"/>
    </xf>
    <xf numFmtId="2" fontId="3" fillId="0" borderId="18" xfId="0" applyNumberFormat="1" applyFont="1" applyFill="1" applyBorder="1" applyAlignment="1">
      <alignment horizontal="justify" vertical="center" wrapText="1"/>
    </xf>
    <xf numFmtId="0" fontId="4" fillId="0" borderId="18" xfId="3" applyFont="1" applyFill="1" applyBorder="1" applyAlignment="1">
      <alignment horizontal="center" vertical="center" wrapText="1"/>
    </xf>
    <xf numFmtId="2" fontId="4" fillId="0" borderId="18" xfId="0" applyNumberFormat="1" applyFont="1" applyFill="1" applyBorder="1" applyAlignment="1">
      <alignment horizontal="justify" vertical="center" wrapText="1"/>
    </xf>
    <xf numFmtId="2" fontId="4" fillId="0" borderId="18" xfId="0" applyNumberFormat="1" applyFont="1" applyFill="1" applyBorder="1" applyAlignment="1">
      <alignment vertical="center" wrapText="1"/>
    </xf>
    <xf numFmtId="49" fontId="4" fillId="0" borderId="18" xfId="0" applyNumberFormat="1" applyFont="1" applyFill="1" applyBorder="1" applyAlignment="1">
      <alignment vertical="center" wrapText="1"/>
    </xf>
    <xf numFmtId="0" fontId="4" fillId="0" borderId="21" xfId="0" applyFont="1" applyFill="1" applyBorder="1" applyAlignment="1">
      <alignment horizontal="center" vertical="center" wrapText="1"/>
    </xf>
    <xf numFmtId="2" fontId="4" fillId="0" borderId="21" xfId="0" applyNumberFormat="1" applyFont="1" applyFill="1" applyBorder="1" applyAlignment="1">
      <alignment horizontal="center" vertical="center" wrapText="1"/>
    </xf>
    <xf numFmtId="165" fontId="3" fillId="0" borderId="18" xfId="0" applyNumberFormat="1" applyFont="1" applyFill="1" applyBorder="1" applyAlignment="1">
      <alignment horizontal="left" vertical="center" wrapText="1"/>
    </xf>
    <xf numFmtId="165"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horizontal="center" vertical="center" wrapText="1"/>
    </xf>
    <xf numFmtId="164" fontId="5" fillId="0" borderId="18" xfId="0" applyNumberFormat="1" applyFont="1" applyFill="1" applyBorder="1" applyAlignment="1">
      <alignment horizontal="center" vertical="center" wrapText="1"/>
    </xf>
    <xf numFmtId="1" fontId="3" fillId="0" borderId="18" xfId="0" applyNumberFormat="1" applyFont="1" applyFill="1" applyBorder="1" applyAlignment="1">
      <alignment horizontal="justify" vertical="center" wrapText="1"/>
    </xf>
    <xf numFmtId="1" fontId="3" fillId="0" borderId="18" xfId="0" applyNumberFormat="1" applyFont="1" applyFill="1" applyBorder="1" applyAlignment="1">
      <alignment horizontal="center" vertical="center" wrapText="1"/>
    </xf>
    <xf numFmtId="1" fontId="3" fillId="0" borderId="21" xfId="0" applyNumberFormat="1" applyFont="1" applyFill="1" applyBorder="1" applyAlignment="1">
      <alignment horizontal="justify" vertical="center" wrapText="1"/>
    </xf>
    <xf numFmtId="1" fontId="3" fillId="0" borderId="21" xfId="0" applyNumberFormat="1" applyFont="1" applyFill="1" applyBorder="1" applyAlignment="1">
      <alignment horizontal="center" vertical="center" wrapText="1"/>
    </xf>
    <xf numFmtId="4" fontId="11" fillId="0" borderId="3" xfId="0" applyNumberFormat="1" applyFont="1" applyBorder="1" applyAlignment="1">
      <alignment horizontal="right" vertical="center" wrapText="1"/>
    </xf>
    <xf numFmtId="4" fontId="11" fillId="0" borderId="7" xfId="0" applyNumberFormat="1" applyFont="1" applyBorder="1" applyAlignment="1">
      <alignment horizontal="right" vertical="center" wrapText="1"/>
    </xf>
    <xf numFmtId="4" fontId="11" fillId="0" borderId="4" xfId="0" applyNumberFormat="1" applyFont="1" applyBorder="1" applyAlignment="1">
      <alignment horizontal="right" vertical="center" wrapText="1"/>
    </xf>
    <xf numFmtId="4" fontId="12" fillId="0" borderId="17" xfId="0" applyNumberFormat="1" applyFont="1" applyBorder="1" applyAlignment="1">
      <alignment horizontal="right" vertical="center" wrapText="1"/>
    </xf>
    <xf numFmtId="0" fontId="4" fillId="0" borderId="18" xfId="4" applyFont="1" applyFill="1" applyBorder="1" applyAlignment="1">
      <alignment horizontal="left" vertical="center" wrapText="1"/>
    </xf>
    <xf numFmtId="0" fontId="4" fillId="0" borderId="18" xfId="4" applyFont="1" applyFill="1" applyBorder="1" applyAlignment="1">
      <alignment horizontal="center" vertical="center" wrapText="1"/>
    </xf>
    <xf numFmtId="4" fontId="11" fillId="0" borderId="18" xfId="0" applyNumberFormat="1" applyFont="1" applyBorder="1" applyAlignment="1">
      <alignment horizontal="right" vertical="center" wrapText="1"/>
    </xf>
    <xf numFmtId="0" fontId="5" fillId="0" borderId="18" xfId="4" applyFont="1" applyFill="1" applyBorder="1" applyAlignment="1">
      <alignment horizontal="left" vertical="center" wrapText="1"/>
    </xf>
    <xf numFmtId="0" fontId="5" fillId="0" borderId="18" xfId="4" applyFont="1" applyFill="1" applyBorder="1" applyAlignment="1">
      <alignment horizontal="center" vertical="center" wrapText="1"/>
    </xf>
    <xf numFmtId="0" fontId="3" fillId="0" borderId="18" xfId="4" applyFont="1" applyFill="1" applyBorder="1" applyAlignment="1">
      <alignment horizontal="left" vertical="center" wrapText="1"/>
    </xf>
    <xf numFmtId="0" fontId="3" fillId="0" borderId="18" xfId="4" applyFont="1" applyFill="1" applyBorder="1" applyAlignment="1">
      <alignment horizontal="center" vertical="center" wrapText="1"/>
    </xf>
    <xf numFmtId="4" fontId="12" fillId="0" borderId="18" xfId="0" applyNumberFormat="1" applyFont="1" applyBorder="1" applyAlignment="1">
      <alignment horizontal="right" vertical="center" wrapText="1"/>
    </xf>
    <xf numFmtId="0" fontId="4" fillId="0" borderId="21" xfId="0" applyFont="1" applyFill="1" applyBorder="1" applyAlignment="1">
      <alignment horizontal="left" vertical="center" wrapText="1"/>
    </xf>
    <xf numFmtId="165" fontId="25" fillId="0" borderId="18" xfId="0" applyNumberFormat="1" applyFont="1" applyFill="1" applyBorder="1" applyAlignment="1">
      <alignment horizontal="left" vertical="center" wrapText="1"/>
    </xf>
    <xf numFmtId="0" fontId="25" fillId="0" borderId="18" xfId="0" applyFont="1" applyFill="1" applyBorder="1" applyAlignment="1">
      <alignment horizontal="center" vertical="center" wrapText="1"/>
    </xf>
    <xf numFmtId="0" fontId="26" fillId="0" borderId="18" xfId="0" applyFont="1" applyFill="1" applyBorder="1" applyAlignment="1">
      <alignment horizontal="left" vertical="center" wrapText="1"/>
    </xf>
    <xf numFmtId="0" fontId="26" fillId="0" borderId="18" xfId="0" applyFont="1" applyFill="1" applyBorder="1" applyAlignment="1">
      <alignment horizontal="center" vertical="center" wrapText="1"/>
    </xf>
    <xf numFmtId="0" fontId="27" fillId="0" borderId="18" xfId="0" applyFont="1" applyFill="1" applyBorder="1" applyAlignment="1">
      <alignment horizontal="left" vertical="center" wrapText="1"/>
    </xf>
    <xf numFmtId="0" fontId="27" fillId="0" borderId="18" xfId="0" applyFont="1" applyFill="1" applyBorder="1" applyAlignment="1">
      <alignment horizontal="center" vertical="center" wrapText="1"/>
    </xf>
    <xf numFmtId="0" fontId="25" fillId="0" borderId="18" xfId="0" applyFont="1" applyFill="1" applyBorder="1" applyAlignment="1">
      <alignment horizontal="left" vertical="center" wrapText="1"/>
    </xf>
    <xf numFmtId="0" fontId="26" fillId="0" borderId="21" xfId="0" applyFont="1" applyFill="1" applyBorder="1" applyAlignment="1">
      <alignment horizontal="left" vertical="center" wrapText="1"/>
    </xf>
    <xf numFmtId="0" fontId="26" fillId="0" borderId="21" xfId="0" applyFont="1" applyFill="1" applyBorder="1" applyAlignment="1">
      <alignment horizontal="center" vertical="center" wrapText="1"/>
    </xf>
    <xf numFmtId="164" fontId="7" fillId="0" borderId="0" xfId="0" applyNumberFormat="1" applyFont="1" applyFill="1"/>
    <xf numFmtId="164" fontId="7" fillId="0" borderId="0" xfId="0" applyNumberFormat="1" applyFont="1" applyFill="1" applyAlignment="1">
      <alignment horizontal="right"/>
    </xf>
    <xf numFmtId="164" fontId="4" fillId="0" borderId="0" xfId="0" applyNumberFormat="1" applyFont="1" applyFill="1"/>
    <xf numFmtId="0" fontId="3" fillId="0" borderId="11" xfId="0" applyFont="1" applyFill="1" applyBorder="1" applyAlignment="1">
      <alignment horizontal="center" vertical="center"/>
    </xf>
    <xf numFmtId="164" fontId="29" fillId="0" borderId="0" xfId="0" applyNumberFormat="1" applyFont="1" applyFill="1"/>
    <xf numFmtId="164" fontId="4" fillId="0" borderId="3"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64" fontId="29" fillId="0" borderId="0" xfId="0" applyNumberFormat="1" applyFont="1" applyFill="1" applyAlignment="1">
      <alignment horizontal="center" vertical="center"/>
    </xf>
    <xf numFmtId="164" fontId="4" fillId="0" borderId="1"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164" fontId="4" fillId="0" borderId="1" xfId="0" applyNumberFormat="1" applyFont="1" applyFill="1" applyBorder="1"/>
    <xf numFmtId="164" fontId="3"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164" fontId="4" fillId="0" borderId="1" xfId="0" applyNumberFormat="1" applyFont="1" applyFill="1" applyBorder="1" applyAlignment="1">
      <alignment horizontal="right" vertical="center" wrapText="1"/>
    </xf>
    <xf numFmtId="164" fontId="3" fillId="0" borderId="7" xfId="0" applyNumberFormat="1" applyFont="1" applyFill="1" applyBorder="1" applyAlignment="1">
      <alignment horizontal="left" vertical="center"/>
    </xf>
    <xf numFmtId="164" fontId="3" fillId="0" borderId="7" xfId="0" applyNumberFormat="1" applyFont="1" applyFill="1" applyBorder="1" applyAlignment="1">
      <alignment horizontal="center" vertical="center"/>
    </xf>
    <xf numFmtId="164" fontId="3" fillId="0" borderId="23" xfId="0" applyNumberFormat="1" applyFont="1" applyFill="1" applyBorder="1" applyAlignment="1">
      <alignment horizontal="center" vertical="center"/>
    </xf>
    <xf numFmtId="4" fontId="3" fillId="0" borderId="24" xfId="0" applyNumberFormat="1" applyFont="1" applyFill="1" applyBorder="1"/>
    <xf numFmtId="4" fontId="3" fillId="0" borderId="25" xfId="0" applyNumberFormat="1" applyFont="1" applyFill="1" applyBorder="1"/>
    <xf numFmtId="4" fontId="3" fillId="0" borderId="7" xfId="0" applyNumberFormat="1" applyFont="1" applyFill="1" applyBorder="1"/>
    <xf numFmtId="4" fontId="22" fillId="0" borderId="7" xfId="0" applyNumberFormat="1" applyFont="1" applyFill="1" applyBorder="1"/>
    <xf numFmtId="4" fontId="3" fillId="0" borderId="3" xfId="0"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164" fontId="3" fillId="0" borderId="3" xfId="0" applyNumberFormat="1" applyFont="1" applyFill="1" applyBorder="1" applyAlignment="1">
      <alignment horizontal="left" vertical="center" wrapText="1"/>
    </xf>
    <xf numFmtId="164" fontId="3" fillId="0" borderId="3" xfId="0" applyNumberFormat="1" applyFont="1" applyFill="1" applyBorder="1" applyAlignment="1">
      <alignment horizontal="center" vertical="center" wrapText="1"/>
    </xf>
    <xf numFmtId="4" fontId="3" fillId="0" borderId="23" xfId="0" applyNumberFormat="1" applyFont="1" applyFill="1" applyBorder="1"/>
    <xf numFmtId="4" fontId="3" fillId="0" borderId="26" xfId="0" applyNumberFormat="1" applyFont="1" applyFill="1" applyBorder="1"/>
    <xf numFmtId="4" fontId="3" fillId="0" borderId="3" xfId="0" applyNumberFormat="1" applyFont="1" applyFill="1" applyBorder="1"/>
    <xf numFmtId="4" fontId="22" fillId="0" borderId="3" xfId="0" applyNumberFormat="1" applyFont="1" applyFill="1" applyBorder="1"/>
    <xf numFmtId="164" fontId="30" fillId="0" borderId="0" xfId="0" applyNumberFormat="1" applyFont="1" applyFill="1"/>
    <xf numFmtId="0" fontId="4" fillId="0" borderId="3" xfId="0" applyFont="1" applyFill="1" applyBorder="1" applyAlignment="1">
      <alignment horizontal="left" vertical="center" wrapText="1"/>
    </xf>
    <xf numFmtId="164" fontId="4" fillId="0" borderId="3" xfId="0" applyNumberFormat="1" applyFont="1" applyFill="1" applyBorder="1" applyAlignment="1">
      <alignment horizontal="left" vertical="center" wrapText="1"/>
    </xf>
    <xf numFmtId="4" fontId="4" fillId="0" borderId="3" xfId="0" applyNumberFormat="1" applyFont="1" applyFill="1" applyBorder="1"/>
    <xf numFmtId="4" fontId="4" fillId="0" borderId="23" xfId="0" applyNumberFormat="1" applyFont="1" applyFill="1" applyBorder="1"/>
    <xf numFmtId="4" fontId="4" fillId="0" borderId="26" xfId="0" applyNumberFormat="1" applyFont="1" applyFill="1" applyBorder="1"/>
    <xf numFmtId="4" fontId="5" fillId="0" borderId="3" xfId="0" applyNumberFormat="1" applyFont="1" applyFill="1" applyBorder="1"/>
    <xf numFmtId="4" fontId="4" fillId="0" borderId="3" xfId="0" applyNumberFormat="1" applyFont="1" applyFill="1" applyBorder="1" applyAlignment="1">
      <alignment horizontal="right" vertical="center" wrapText="1"/>
    </xf>
    <xf numFmtId="0" fontId="5" fillId="0" borderId="3" xfId="0" applyFont="1" applyFill="1" applyBorder="1" applyAlignment="1">
      <alignment horizontal="left" vertical="center" wrapText="1"/>
    </xf>
    <xf numFmtId="164" fontId="5" fillId="0" borderId="3" xfId="0" applyNumberFormat="1" applyFont="1" applyFill="1" applyBorder="1" applyAlignment="1">
      <alignment horizontal="left" vertical="center" wrapText="1"/>
    </xf>
    <xf numFmtId="164" fontId="5" fillId="0" borderId="3" xfId="0" applyNumberFormat="1" applyFont="1" applyFill="1" applyBorder="1" applyAlignment="1">
      <alignment horizontal="center" vertical="center" wrapText="1"/>
    </xf>
    <xf numFmtId="4" fontId="4" fillId="0" borderId="0" xfId="0" applyNumberFormat="1" applyFont="1" applyFill="1" applyBorder="1"/>
    <xf numFmtId="4" fontId="5" fillId="0" borderId="3" xfId="0" applyNumberFormat="1" applyFont="1" applyFill="1" applyBorder="1" applyAlignment="1">
      <alignment horizontal="right" vertical="center" wrapText="1"/>
    </xf>
    <xf numFmtId="166" fontId="3" fillId="0" borderId="3" xfId="0" applyNumberFormat="1" applyFont="1" applyFill="1" applyBorder="1" applyAlignment="1">
      <alignment horizontal="left" vertical="center"/>
    </xf>
    <xf numFmtId="164" fontId="4" fillId="0" borderId="3" xfId="0" applyNumberFormat="1" applyFont="1" applyFill="1" applyBorder="1" applyAlignment="1">
      <alignment horizontal="left" vertical="center"/>
    </xf>
    <xf numFmtId="164" fontId="3" fillId="0" borderId="3" xfId="6" applyNumberFormat="1" applyFont="1" applyFill="1" applyBorder="1" applyAlignment="1">
      <alignment horizontal="center" vertical="center" wrapText="1"/>
    </xf>
    <xf numFmtId="164" fontId="4" fillId="0" borderId="3" xfId="6" applyNumberFormat="1" applyFont="1" applyFill="1" applyBorder="1" applyAlignment="1">
      <alignment horizontal="center" vertical="center" wrapText="1"/>
    </xf>
    <xf numFmtId="4" fontId="4" fillId="0" borderId="3" xfId="0" applyNumberFormat="1" applyFont="1" applyFill="1" applyBorder="1" applyAlignment="1">
      <alignment horizontal="right"/>
    </xf>
    <xf numFmtId="164" fontId="3" fillId="0" borderId="4" xfId="0" applyNumberFormat="1" applyFont="1" applyFill="1" applyBorder="1" applyAlignment="1">
      <alignment horizontal="left" vertical="center"/>
    </xf>
    <xf numFmtId="164" fontId="3" fillId="0" borderId="4" xfId="6" applyNumberFormat="1" applyFont="1" applyFill="1" applyBorder="1" applyAlignment="1">
      <alignment horizontal="center" vertical="center" wrapText="1"/>
    </xf>
    <xf numFmtId="4" fontId="3" fillId="0" borderId="4" xfId="0" applyNumberFormat="1" applyFont="1" applyFill="1" applyBorder="1"/>
    <xf numFmtId="4" fontId="3" fillId="0" borderId="4" xfId="0" applyNumberFormat="1" applyFont="1" applyFill="1" applyBorder="1" applyAlignment="1">
      <alignment horizontal="right"/>
    </xf>
    <xf numFmtId="164" fontId="29" fillId="0" borderId="0" xfId="0" applyNumberFormat="1" applyFont="1" applyFill="1" applyAlignment="1">
      <alignment horizontal="left"/>
    </xf>
    <xf numFmtId="164" fontId="29" fillId="0" borderId="0" xfId="0" applyNumberFormat="1" applyFont="1" applyFill="1" applyBorder="1"/>
    <xf numFmtId="164" fontId="29" fillId="0" borderId="0" xfId="0" applyNumberFormat="1" applyFont="1" applyFill="1" applyBorder="1" applyAlignment="1">
      <alignment horizontal="center"/>
    </xf>
    <xf numFmtId="164" fontId="29" fillId="0" borderId="0" xfId="0" applyNumberFormat="1" applyFont="1" applyFill="1" applyAlignment="1">
      <alignment horizontal="right"/>
    </xf>
    <xf numFmtId="164" fontId="7" fillId="0" borderId="0" xfId="0" applyNumberFormat="1" applyFont="1" applyFill="1" applyAlignment="1">
      <alignment horizontal="left"/>
    </xf>
    <xf numFmtId="164" fontId="7" fillId="0" borderId="0" xfId="0" applyNumberFormat="1" applyFont="1" applyFill="1" applyBorder="1"/>
    <xf numFmtId="164" fontId="7" fillId="0" borderId="0" xfId="0" applyNumberFormat="1" applyFont="1" applyFill="1" applyBorder="1" applyAlignment="1">
      <alignment horizontal="center"/>
    </xf>
    <xf numFmtId="4" fontId="11" fillId="0" borderId="21" xfId="0" applyNumberFormat="1" applyFont="1" applyBorder="1" applyAlignment="1">
      <alignment horizontal="right" vertical="center" wrapText="1"/>
    </xf>
    <xf numFmtId="0" fontId="3" fillId="0" borderId="0" xfId="0"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left" vertical="center"/>
    </xf>
    <xf numFmtId="164" fontId="4" fillId="0" borderId="1" xfId="0" applyNumberFormat="1" applyFont="1" applyFill="1" applyBorder="1" applyAlignment="1">
      <alignment horizontal="center" vertical="center" wrapText="1"/>
    </xf>
    <xf numFmtId="167" fontId="26" fillId="0" borderId="0" xfId="0" applyNumberFormat="1" applyFont="1" applyFill="1" applyBorder="1" applyAlignment="1">
      <alignment horizontal="justify" vertical="center" wrapText="1"/>
    </xf>
    <xf numFmtId="167" fontId="25" fillId="0" borderId="0" xfId="0" applyNumberFormat="1" applyFont="1" applyFill="1" applyBorder="1" applyAlignment="1">
      <alignment horizontal="center" vertical="center"/>
    </xf>
    <xf numFmtId="167" fontId="3" fillId="0" borderId="1" xfId="0" applyNumberFormat="1" applyFont="1" applyFill="1" applyBorder="1" applyAlignment="1">
      <alignment horizontal="center" vertical="center" wrapText="1"/>
    </xf>
    <xf numFmtId="49" fontId="7" fillId="0" borderId="1" xfId="4"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65" fontId="7" fillId="0" borderId="1" xfId="4" applyNumberFormat="1" applyFont="1" applyFill="1" applyBorder="1" applyAlignment="1">
      <alignment horizontal="center" vertical="center"/>
    </xf>
    <xf numFmtId="165" fontId="7" fillId="0" borderId="1" xfId="4" applyNumberFormat="1" applyFont="1" applyFill="1" applyBorder="1" applyAlignment="1">
      <alignment horizontal="center" vertical="center" wrapText="1"/>
    </xf>
    <xf numFmtId="49" fontId="7" fillId="0" borderId="0" xfId="0" applyNumberFormat="1" applyFont="1" applyFill="1" applyBorder="1" applyAlignment="1">
      <alignment horizontal="justify" vertical="center" wrapText="1"/>
    </xf>
    <xf numFmtId="167" fontId="25" fillId="0" borderId="22" xfId="0" applyNumberFormat="1" applyFont="1" applyFill="1" applyBorder="1" applyAlignment="1">
      <alignment horizontal="left" vertical="center" wrapText="1"/>
    </xf>
    <xf numFmtId="167" fontId="25" fillId="0" borderId="22" xfId="0" applyNumberFormat="1" applyFont="1" applyFill="1" applyBorder="1" applyAlignment="1">
      <alignment horizontal="center" vertical="center" wrapText="1"/>
    </xf>
    <xf numFmtId="167" fontId="25" fillId="0" borderId="0" xfId="0" applyNumberFormat="1" applyFont="1" applyFill="1" applyBorder="1" applyAlignment="1">
      <alignment horizontal="justify" vertical="center" wrapText="1"/>
    </xf>
    <xf numFmtId="168" fontId="25" fillId="0" borderId="18" xfId="0" applyNumberFormat="1" applyFont="1" applyFill="1" applyBorder="1" applyAlignment="1">
      <alignment horizontal="left" vertical="center" wrapText="1"/>
    </xf>
    <xf numFmtId="167" fontId="25" fillId="0" borderId="18" xfId="0" applyNumberFormat="1" applyFont="1" applyFill="1" applyBorder="1" applyAlignment="1">
      <alignment horizontal="left" vertical="center" wrapText="1"/>
    </xf>
    <xf numFmtId="167" fontId="25" fillId="0" borderId="18" xfId="0" applyNumberFormat="1" applyFont="1" applyFill="1" applyBorder="1" applyAlignment="1">
      <alignment horizontal="center" vertical="center" wrapText="1"/>
    </xf>
    <xf numFmtId="167" fontId="26" fillId="0" borderId="18" xfId="0" applyNumberFormat="1" applyFont="1" applyFill="1" applyBorder="1" applyAlignment="1">
      <alignment horizontal="left" vertical="center" wrapText="1"/>
    </xf>
    <xf numFmtId="167" fontId="26" fillId="0" borderId="18" xfId="0" applyNumberFormat="1" applyFont="1" applyFill="1" applyBorder="1" applyAlignment="1">
      <alignment horizontal="center" vertical="center" wrapText="1"/>
    </xf>
    <xf numFmtId="167" fontId="27" fillId="0" borderId="18" xfId="0" applyNumberFormat="1" applyFont="1" applyFill="1" applyBorder="1" applyAlignment="1">
      <alignment horizontal="left" vertical="center" wrapText="1"/>
    </xf>
    <xf numFmtId="167" fontId="27" fillId="0" borderId="18" xfId="0" applyNumberFormat="1" applyFont="1" applyFill="1" applyBorder="1" applyAlignment="1">
      <alignment horizontal="center" vertical="center" wrapText="1"/>
    </xf>
    <xf numFmtId="167" fontId="27" fillId="0" borderId="0" xfId="0" applyNumberFormat="1" applyFont="1" applyFill="1" applyBorder="1" applyAlignment="1">
      <alignment horizontal="justify" vertical="center" wrapText="1"/>
    </xf>
    <xf numFmtId="167" fontId="5" fillId="0" borderId="18" xfId="0" applyNumberFormat="1" applyFont="1" applyFill="1" applyBorder="1" applyAlignment="1">
      <alignment horizontal="left" vertical="center" wrapText="1"/>
    </xf>
    <xf numFmtId="167" fontId="5" fillId="0" borderId="18" xfId="0" applyNumberFormat="1" applyFont="1" applyFill="1" applyBorder="1" applyAlignment="1">
      <alignment horizontal="center" vertical="center" wrapText="1"/>
    </xf>
    <xf numFmtId="167" fontId="25" fillId="0" borderId="18" xfId="0" applyNumberFormat="1" applyFont="1" applyFill="1" applyBorder="1" applyAlignment="1">
      <alignment horizontal="justify" vertical="center" wrapText="1"/>
    </xf>
    <xf numFmtId="168" fontId="25" fillId="0" borderId="21" xfId="0" applyNumberFormat="1" applyFont="1" applyFill="1" applyBorder="1" applyAlignment="1">
      <alignment horizontal="left" vertical="center" wrapText="1"/>
    </xf>
    <xf numFmtId="167" fontId="25" fillId="0" borderId="21" xfId="0" applyNumberFormat="1" applyFont="1" applyFill="1" applyBorder="1" applyAlignment="1">
      <alignment horizontal="left" vertical="center" wrapText="1"/>
    </xf>
    <xf numFmtId="167" fontId="25" fillId="0" borderId="21" xfId="0" applyNumberFormat="1" applyFont="1" applyFill="1" applyBorder="1" applyAlignment="1">
      <alignment horizontal="center" vertical="center" wrapText="1"/>
    </xf>
    <xf numFmtId="167" fontId="26" fillId="0" borderId="0" xfId="0" applyNumberFormat="1" applyFont="1" applyFill="1" applyBorder="1" applyAlignment="1">
      <alignment horizontal="center" vertical="center" wrapText="1"/>
    </xf>
    <xf numFmtId="0" fontId="4" fillId="0" borderId="0" xfId="4" applyFont="1" applyFill="1" applyAlignment="1">
      <alignment vertical="center"/>
    </xf>
    <xf numFmtId="0" fontId="33" fillId="0" borderId="0" xfId="4" applyFont="1" applyFill="1" applyAlignment="1">
      <alignment vertical="center"/>
    </xf>
    <xf numFmtId="0" fontId="29" fillId="0" borderId="0" xfId="4" applyFont="1" applyFill="1" applyAlignment="1">
      <alignment vertical="center"/>
    </xf>
    <xf numFmtId="0" fontId="4" fillId="0" borderId="0" xfId="4" applyFont="1" applyFill="1" applyAlignment="1">
      <alignment vertical="center" wrapText="1"/>
    </xf>
    <xf numFmtId="0" fontId="5" fillId="0" borderId="0" xfId="4" applyFont="1" applyFill="1" applyAlignment="1">
      <alignment vertical="center" wrapText="1"/>
    </xf>
    <xf numFmtId="4" fontId="4" fillId="0" borderId="3" xfId="0" applyNumberFormat="1" applyFont="1" applyFill="1" applyBorder="1" applyAlignment="1">
      <alignment horizontal="right" vertical="center"/>
    </xf>
    <xf numFmtId="0" fontId="5" fillId="0" borderId="0" xfId="4" applyFont="1" applyFill="1" applyAlignment="1">
      <alignment vertical="center"/>
    </xf>
    <xf numFmtId="0" fontId="35" fillId="0" borderId="0" xfId="4" applyFont="1" applyFill="1" applyAlignment="1">
      <alignment vertical="center"/>
    </xf>
    <xf numFmtId="0" fontId="9" fillId="0" borderId="0" xfId="4" applyFont="1" applyFill="1" applyAlignment="1">
      <alignment horizontal="left" vertical="center"/>
    </xf>
    <xf numFmtId="0" fontId="4" fillId="0" borderId="0" xfId="4" applyFont="1" applyFill="1" applyAlignment="1">
      <alignment horizontal="center" vertical="center"/>
    </xf>
    <xf numFmtId="0" fontId="7" fillId="0" borderId="0" xfId="0" applyFont="1" applyFill="1"/>
    <xf numFmtId="0" fontId="3" fillId="0" borderId="0" xfId="0" applyFont="1" applyFill="1" applyBorder="1" applyAlignment="1">
      <alignment horizontal="centerContinuous" vertical="center"/>
    </xf>
    <xf numFmtId="0" fontId="3" fillId="0" borderId="0" xfId="0" applyFont="1" applyFill="1" applyBorder="1" applyAlignment="1">
      <alignment horizontal="center" wrapText="1"/>
    </xf>
    <xf numFmtId="0" fontId="3" fillId="0" borderId="0" xfId="0" applyFont="1" applyFill="1" applyAlignment="1">
      <alignment horizontal="center" wrapText="1"/>
    </xf>
    <xf numFmtId="49" fontId="37" fillId="0" borderId="1" xfId="0" applyNumberFormat="1" applyFont="1" applyFill="1" applyBorder="1" applyAlignment="1">
      <alignment horizontal="center" vertical="center" wrapText="1"/>
    </xf>
    <xf numFmtId="49" fontId="37" fillId="0" borderId="1" xfId="4" applyNumberFormat="1" applyFont="1" applyFill="1" applyBorder="1" applyAlignment="1">
      <alignment horizontal="center" vertical="center" wrapText="1"/>
    </xf>
    <xf numFmtId="0" fontId="37" fillId="0" borderId="0" xfId="0" applyFont="1" applyFill="1"/>
    <xf numFmtId="0" fontId="3" fillId="0" borderId="7" xfId="0" applyFont="1" applyFill="1" applyBorder="1" applyAlignment="1">
      <alignment horizontal="center" vertical="center"/>
    </xf>
    <xf numFmtId="49" fontId="3" fillId="0" borderId="7" xfId="0" applyNumberFormat="1" applyFont="1" applyFill="1" applyBorder="1" applyAlignment="1">
      <alignment horizontal="center" vertical="center" wrapText="1"/>
    </xf>
    <xf numFmtId="4" fontId="3" fillId="0" borderId="7" xfId="4" applyNumberFormat="1" applyFont="1" applyFill="1" applyBorder="1" applyAlignment="1">
      <alignment horizontal="right" vertical="center" wrapText="1"/>
    </xf>
    <xf numFmtId="4" fontId="3" fillId="0" borderId="7" xfId="4" applyNumberFormat="1" applyFont="1" applyFill="1" applyBorder="1" applyAlignment="1">
      <alignment horizontal="right" vertical="center"/>
    </xf>
    <xf numFmtId="0" fontId="6" fillId="0" borderId="0" xfId="0" applyFont="1" applyFill="1"/>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0" xfId="0" applyFont="1" applyFill="1"/>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4" fontId="4" fillId="0" borderId="4" xfId="0" applyNumberFormat="1" applyFont="1" applyFill="1" applyBorder="1" applyAlignment="1">
      <alignment horizontal="right"/>
    </xf>
    <xf numFmtId="0" fontId="7" fillId="0" borderId="0" xfId="0" applyFont="1" applyFill="1" applyAlignment="1">
      <alignment horizontal="center"/>
    </xf>
    <xf numFmtId="0" fontId="10" fillId="0" borderId="0" xfId="1" applyFont="1" applyFill="1" applyAlignment="1">
      <alignment vertical="center"/>
    </xf>
    <xf numFmtId="0" fontId="10" fillId="0" borderId="0" xfId="1" applyFont="1" applyFill="1" applyAlignment="1">
      <alignment vertical="center" wrapText="1"/>
    </xf>
    <xf numFmtId="0" fontId="26" fillId="0" borderId="0" xfId="0" applyFont="1" applyFill="1"/>
    <xf numFmtId="0" fontId="39" fillId="0" borderId="0" xfId="0" applyFont="1" applyFill="1"/>
    <xf numFmtId="0" fontId="40" fillId="0" borderId="0" xfId="0" applyFont="1" applyAlignment="1"/>
    <xf numFmtId="49" fontId="26" fillId="0" borderId="1" xfId="0" applyNumberFormat="1" applyFont="1" applyFill="1" applyBorder="1" applyAlignment="1">
      <alignment horizontal="center" vertical="center" wrapText="1"/>
    </xf>
    <xf numFmtId="49" fontId="26" fillId="0" borderId="1" xfId="4" applyNumberFormat="1" applyFont="1" applyFill="1" applyBorder="1" applyAlignment="1">
      <alignment horizontal="center" vertical="center" wrapText="1"/>
    </xf>
    <xf numFmtId="0" fontId="25" fillId="0" borderId="7" xfId="0" applyFont="1" applyFill="1" applyBorder="1" applyAlignment="1">
      <alignment horizontal="center" vertical="center"/>
    </xf>
    <xf numFmtId="49" fontId="25" fillId="0" borderId="7" xfId="0" applyNumberFormat="1" applyFont="1" applyFill="1" applyBorder="1" applyAlignment="1">
      <alignment horizontal="center" vertical="center" wrapText="1"/>
    </xf>
    <xf numFmtId="164" fontId="25" fillId="0" borderId="18" xfId="6" applyNumberFormat="1" applyFont="1" applyFill="1" applyBorder="1" applyAlignment="1">
      <alignment horizontal="right" wrapText="1"/>
    </xf>
    <xf numFmtId="0" fontId="25" fillId="0" borderId="0" xfId="0" applyFont="1" applyFill="1"/>
    <xf numFmtId="165" fontId="25" fillId="0" borderId="3" xfId="0" applyNumberFormat="1" applyFont="1" applyFill="1" applyBorder="1" applyAlignment="1">
      <alignment horizontal="left" vertical="center" wrapText="1"/>
    </xf>
    <xf numFmtId="0" fontId="25" fillId="0" borderId="3" xfId="0" applyFont="1" applyFill="1" applyBorder="1" applyAlignment="1">
      <alignment horizontal="center" vertical="center" wrapText="1"/>
    </xf>
    <xf numFmtId="4" fontId="25" fillId="0" borderId="3" xfId="0" applyNumberFormat="1" applyFont="1" applyFill="1" applyBorder="1" applyAlignment="1">
      <alignment horizontal="right" vertical="center" wrapText="1"/>
    </xf>
    <xf numFmtId="0" fontId="26" fillId="0" borderId="3" xfId="0" applyFont="1" applyFill="1" applyBorder="1" applyAlignment="1">
      <alignment horizontal="left" vertical="center" wrapText="1"/>
    </xf>
    <xf numFmtId="0" fontId="26" fillId="0" borderId="3" xfId="0" applyFont="1" applyFill="1" applyBorder="1" applyAlignment="1">
      <alignment horizontal="center" vertical="center" wrapText="1"/>
    </xf>
    <xf numFmtId="4" fontId="26" fillId="0" borderId="3" xfId="0" applyNumberFormat="1" applyFont="1" applyFill="1" applyBorder="1" applyAlignment="1">
      <alignment horizontal="right" vertical="center" wrapText="1"/>
    </xf>
    <xf numFmtId="2" fontId="26" fillId="0" borderId="3" xfId="0" applyNumberFormat="1" applyFont="1" applyFill="1" applyBorder="1" applyAlignment="1">
      <alignment horizontal="center" vertical="center" wrapText="1"/>
    </xf>
    <xf numFmtId="0" fontId="27" fillId="0" borderId="3" xfId="0" applyFont="1" applyFill="1" applyBorder="1" applyAlignment="1">
      <alignment horizontal="left" vertical="center" wrapText="1"/>
    </xf>
    <xf numFmtId="0" fontId="27" fillId="0" borderId="3" xfId="0" applyFont="1" applyFill="1" applyBorder="1" applyAlignment="1">
      <alignment horizontal="center" vertical="center" wrapText="1"/>
    </xf>
    <xf numFmtId="4" fontId="27" fillId="0" borderId="3" xfId="0" applyNumberFormat="1" applyFont="1" applyFill="1" applyBorder="1" applyAlignment="1">
      <alignment horizontal="right" vertical="center" wrapText="1"/>
    </xf>
    <xf numFmtId="2" fontId="27" fillId="0" borderId="3" xfId="0" applyNumberFormat="1" applyFont="1" applyFill="1" applyBorder="1" applyAlignment="1">
      <alignment horizontal="center" vertical="center" wrapText="1"/>
    </xf>
    <xf numFmtId="0" fontId="27" fillId="0" borderId="0" xfId="0" applyFont="1" applyFill="1"/>
    <xf numFmtId="2" fontId="27" fillId="3" borderId="3" xfId="0" applyNumberFormat="1" applyFont="1" applyFill="1" applyBorder="1" applyAlignment="1">
      <alignment horizontal="center" vertical="center" wrapText="1"/>
    </xf>
    <xf numFmtId="4" fontId="26" fillId="0" borderId="3" xfId="0" applyNumberFormat="1" applyFont="1" applyFill="1" applyBorder="1" applyAlignment="1">
      <alignment horizontal="right" vertical="center"/>
    </xf>
    <xf numFmtId="0" fontId="25" fillId="0" borderId="3" xfId="0" applyFont="1" applyFill="1" applyBorder="1" applyAlignment="1">
      <alignment horizontal="left" vertical="center" wrapText="1"/>
    </xf>
    <xf numFmtId="2" fontId="25" fillId="0" borderId="3" xfId="0" applyNumberFormat="1" applyFont="1" applyFill="1" applyBorder="1" applyAlignment="1">
      <alignment horizontal="center" vertical="center" wrapText="1"/>
    </xf>
    <xf numFmtId="2" fontId="26" fillId="0" borderId="3" xfId="0" applyNumberFormat="1" applyFont="1" applyFill="1" applyBorder="1" applyAlignment="1">
      <alignment horizontal="center" vertical="center"/>
    </xf>
    <xf numFmtId="164" fontId="27" fillId="0" borderId="3" xfId="0" applyNumberFormat="1" applyFont="1" applyFill="1" applyBorder="1" applyAlignment="1">
      <alignment horizontal="left" vertical="center" wrapText="1"/>
    </xf>
    <xf numFmtId="164" fontId="27" fillId="0" borderId="3" xfId="0" applyNumberFormat="1" applyFont="1" applyFill="1" applyBorder="1" applyAlignment="1">
      <alignment horizontal="center" vertical="center" wrapText="1"/>
    </xf>
    <xf numFmtId="2" fontId="26" fillId="0" borderId="3" xfId="0" applyNumberFormat="1" applyFont="1" applyFill="1" applyBorder="1" applyAlignment="1">
      <alignment horizontal="left" vertical="center" wrapText="1"/>
    </xf>
    <xf numFmtId="4" fontId="26" fillId="0" borderId="3" xfId="0" applyNumberFormat="1" applyFont="1" applyFill="1" applyBorder="1" applyAlignment="1">
      <alignment horizontal="right"/>
    </xf>
    <xf numFmtId="0" fontId="26" fillId="0" borderId="4" xfId="0" applyFont="1" applyFill="1" applyBorder="1" applyAlignment="1">
      <alignment horizontal="left" vertical="center" wrapText="1"/>
    </xf>
    <xf numFmtId="0" fontId="26" fillId="0" borderId="4" xfId="0" applyFont="1" applyFill="1" applyBorder="1" applyAlignment="1">
      <alignment horizontal="center" vertical="center" wrapText="1"/>
    </xf>
    <xf numFmtId="4" fontId="26" fillId="0" borderId="4" xfId="0" applyNumberFormat="1" applyFont="1" applyFill="1" applyBorder="1" applyAlignment="1">
      <alignment horizontal="right"/>
    </xf>
    <xf numFmtId="2" fontId="26" fillId="0" borderId="4" xfId="0" applyNumberFormat="1" applyFont="1" applyFill="1" applyBorder="1" applyAlignment="1">
      <alignment horizontal="center" vertical="center" wrapText="1"/>
    </xf>
    <xf numFmtId="0" fontId="26" fillId="0" borderId="0" xfId="0" applyFont="1" applyFill="1" applyAlignment="1">
      <alignment horizontal="center"/>
    </xf>
    <xf numFmtId="0" fontId="4" fillId="0" borderId="0" xfId="0" applyFont="1" applyFill="1" applyAlignment="1"/>
    <xf numFmtId="165" fontId="3" fillId="0" borderId="0" xfId="0" applyNumberFormat="1" applyFont="1" applyFill="1" applyBorder="1" applyAlignment="1">
      <alignment horizontal="center" vertical="center" wrapText="1"/>
    </xf>
    <xf numFmtId="0" fontId="4" fillId="0" borderId="18" xfId="0" applyFont="1" applyFill="1" applyBorder="1" applyAlignment="1">
      <alignment vertical="center"/>
    </xf>
    <xf numFmtId="1" fontId="4" fillId="0" borderId="18" xfId="0" applyNumberFormat="1" applyFont="1" applyFill="1" applyBorder="1" applyAlignment="1">
      <alignment horizontal="left" vertical="center" wrapText="1"/>
    </xf>
    <xf numFmtId="0" fontId="4" fillId="0" borderId="18" xfId="3" applyFont="1" applyFill="1" applyBorder="1" applyAlignment="1">
      <alignment vertical="center" wrapText="1"/>
    </xf>
    <xf numFmtId="3" fontId="4" fillId="0" borderId="18" xfId="0" applyNumberFormat="1" applyFont="1" applyFill="1" applyBorder="1" applyAlignment="1">
      <alignment horizontal="left" vertical="center" wrapText="1"/>
    </xf>
    <xf numFmtId="2" fontId="22" fillId="0" borderId="18" xfId="0" applyNumberFormat="1" applyFont="1" applyFill="1" applyBorder="1" applyAlignment="1">
      <alignment horizontal="justify" vertical="center" wrapText="1"/>
    </xf>
    <xf numFmtId="0" fontId="4" fillId="0" borderId="18" xfId="3" applyFont="1" applyFill="1" applyBorder="1" applyAlignment="1">
      <alignment horizontal="justify" vertical="center" wrapText="1"/>
    </xf>
    <xf numFmtId="2" fontId="4" fillId="0" borderId="18" xfId="0" applyNumberFormat="1" applyFont="1" applyFill="1" applyBorder="1" applyAlignment="1">
      <alignment horizontal="center" vertical="center"/>
    </xf>
    <xf numFmtId="1" fontId="4" fillId="0" borderId="18" xfId="0" applyNumberFormat="1" applyFont="1" applyFill="1" applyBorder="1" applyAlignment="1">
      <alignment horizontal="center" vertical="center"/>
    </xf>
    <xf numFmtId="0" fontId="3" fillId="0" borderId="18" xfId="0" applyFont="1" applyFill="1" applyBorder="1" applyAlignment="1">
      <alignment horizontal="center" vertical="center"/>
    </xf>
    <xf numFmtId="0" fontId="4" fillId="2" borderId="0" xfId="0" applyFont="1" applyFill="1"/>
    <xf numFmtId="0" fontId="4" fillId="0" borderId="20" xfId="0" applyFont="1" applyFill="1" applyBorder="1"/>
    <xf numFmtId="0" fontId="4" fillId="3" borderId="0" xfId="0" applyFont="1" applyFill="1"/>
    <xf numFmtId="0" fontId="5" fillId="0" borderId="18" xfId="0" applyFont="1" applyFill="1" applyBorder="1" applyAlignment="1">
      <alignment vertical="center" wrapText="1"/>
    </xf>
    <xf numFmtId="2" fontId="22" fillId="0" borderId="18" xfId="0" applyNumberFormat="1" applyFont="1" applyFill="1" applyBorder="1" applyAlignment="1">
      <alignment horizontal="center" vertical="center" wrapText="1"/>
    </xf>
    <xf numFmtId="164" fontId="5" fillId="0" borderId="18" xfId="0" applyNumberFormat="1" applyFont="1" applyFill="1" applyBorder="1" applyAlignment="1">
      <alignment vertical="center"/>
    </xf>
    <xf numFmtId="0" fontId="4" fillId="0" borderId="18" xfId="0" applyFont="1" applyFill="1" applyBorder="1" applyAlignment="1">
      <alignment horizontal="justify" vertical="center"/>
    </xf>
    <xf numFmtId="2" fontId="3" fillId="0" borderId="18" xfId="0" applyNumberFormat="1" applyFont="1" applyFill="1" applyBorder="1" applyAlignment="1">
      <alignment horizontal="left" vertical="center" wrapText="1"/>
    </xf>
    <xf numFmtId="0" fontId="3" fillId="0" borderId="20" xfId="0" applyFont="1" applyFill="1" applyBorder="1"/>
    <xf numFmtId="0" fontId="3" fillId="0" borderId="18" xfId="0" applyFont="1" applyFill="1" applyBorder="1"/>
    <xf numFmtId="2" fontId="3" fillId="0" borderId="18" xfId="0" applyNumberFormat="1" applyFont="1" applyFill="1" applyBorder="1"/>
    <xf numFmtId="0" fontId="5" fillId="0" borderId="20" xfId="0" applyFont="1" applyFill="1" applyBorder="1"/>
    <xf numFmtId="0" fontId="22" fillId="0" borderId="18" xfId="0" applyFont="1" applyFill="1" applyBorder="1" applyAlignment="1">
      <alignment horizontal="center" vertical="center"/>
    </xf>
    <xf numFmtId="0" fontId="22" fillId="0" borderId="18" xfId="0" applyFont="1" applyFill="1" applyBorder="1" applyAlignment="1">
      <alignment horizontal="left" vertical="center" wrapText="1"/>
    </xf>
    <xf numFmtId="4" fontId="4" fillId="0" borderId="18" xfId="9"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4" fontId="5" fillId="0" borderId="18" xfId="9" applyNumberFormat="1" applyFont="1" applyFill="1" applyBorder="1" applyAlignment="1">
      <alignment horizontal="center" vertical="center" wrapText="1"/>
    </xf>
    <xf numFmtId="0" fontId="4" fillId="0" borderId="21" xfId="0" applyFont="1" applyFill="1" applyBorder="1" applyAlignment="1">
      <alignment horizontal="center" vertical="center"/>
    </xf>
    <xf numFmtId="3" fontId="4" fillId="0" borderId="21" xfId="0" applyNumberFormat="1" applyFont="1" applyFill="1" applyBorder="1" applyAlignment="1">
      <alignment horizontal="left" vertical="center" wrapText="1"/>
    </xf>
    <xf numFmtId="3" fontId="4" fillId="0" borderId="21" xfId="0" applyNumberFormat="1" applyFont="1" applyFill="1" applyBorder="1" applyAlignment="1">
      <alignment horizontal="center" vertical="center" wrapText="1"/>
    </xf>
    <xf numFmtId="4" fontId="4" fillId="0" borderId="21" xfId="9" applyNumberFormat="1" applyFont="1" applyFill="1" applyBorder="1" applyAlignment="1">
      <alignment horizontal="center" vertical="center" wrapText="1"/>
    </xf>
    <xf numFmtId="0" fontId="4" fillId="0" borderId="0" xfId="0" applyFont="1" applyFill="1" applyAlignment="1">
      <alignment horizontal="center"/>
    </xf>
    <xf numFmtId="0" fontId="4" fillId="0" borderId="0" xfId="0" applyFont="1" applyFill="1" applyAlignment="1">
      <alignment wrapText="1"/>
    </xf>
    <xf numFmtId="0" fontId="4" fillId="0" borderId="18" xfId="9" applyFont="1" applyFill="1" applyBorder="1" applyAlignment="1">
      <alignment horizontal="left" vertical="center" wrapText="1"/>
    </xf>
    <xf numFmtId="0" fontId="4" fillId="0" borderId="18" xfId="9" applyFont="1" applyFill="1" applyBorder="1" applyAlignment="1">
      <alignment horizontal="left" vertical="center"/>
    </xf>
    <xf numFmtId="0" fontId="5" fillId="0" borderId="18" xfId="9" applyFont="1" applyFill="1" applyBorder="1" applyAlignment="1">
      <alignment horizontal="left" vertical="center"/>
    </xf>
    <xf numFmtId="164" fontId="4" fillId="0" borderId="1" xfId="0" applyNumberFormat="1" applyFont="1" applyFill="1" applyBorder="1" applyAlignment="1">
      <alignment horizontal="left" vertical="center"/>
    </xf>
    <xf numFmtId="164" fontId="4"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0" fontId="3" fillId="0" borderId="11" xfId="0" applyFont="1" applyFill="1" applyBorder="1" applyAlignment="1">
      <alignment horizontal="center" vertical="center"/>
    </xf>
    <xf numFmtId="169" fontId="25" fillId="0" borderId="22" xfId="0" applyNumberFormat="1" applyFont="1" applyFill="1" applyBorder="1" applyAlignment="1">
      <alignment horizontal="right" vertical="center" wrapText="1"/>
    </xf>
    <xf numFmtId="169" fontId="25" fillId="0" borderId="18" xfId="0" applyNumberFormat="1" applyFont="1" applyFill="1" applyBorder="1" applyAlignment="1">
      <alignment horizontal="right" vertical="center" wrapText="1"/>
    </xf>
    <xf numFmtId="169" fontId="26" fillId="0" borderId="18" xfId="0" applyNumberFormat="1" applyFont="1" applyFill="1" applyBorder="1" applyAlignment="1">
      <alignment horizontal="right" vertical="center" wrapText="1"/>
    </xf>
    <xf numFmtId="169" fontId="27" fillId="0" borderId="18" xfId="0" applyNumberFormat="1" applyFont="1" applyFill="1" applyBorder="1" applyAlignment="1">
      <alignment horizontal="right" vertical="center" wrapText="1"/>
    </xf>
    <xf numFmtId="169" fontId="25" fillId="0" borderId="18" xfId="0" applyNumberFormat="1" applyFont="1" applyFill="1" applyBorder="1" applyAlignment="1">
      <alignment horizontal="right" vertical="center"/>
    </xf>
    <xf numFmtId="169" fontId="26" fillId="0" borderId="18" xfId="0" applyNumberFormat="1" applyFont="1" applyFill="1" applyBorder="1" applyAlignment="1">
      <alignment horizontal="right" vertical="center"/>
    </xf>
    <xf numFmtId="169" fontId="25" fillId="0" borderId="18" xfId="0" applyNumberFormat="1" applyFont="1" applyFill="1" applyBorder="1" applyAlignment="1">
      <alignment horizontal="justify" vertical="center" wrapText="1"/>
    </xf>
    <xf numFmtId="169" fontId="25" fillId="0" borderId="21" xfId="0" applyNumberFormat="1" applyFont="1" applyFill="1" applyBorder="1" applyAlignment="1">
      <alignment horizontal="right" vertical="center" wrapText="1"/>
    </xf>
    <xf numFmtId="169" fontId="25" fillId="0" borderId="21" xfId="0" applyNumberFormat="1" applyFont="1" applyFill="1" applyBorder="1" applyAlignment="1">
      <alignment horizontal="justify" vertical="center" wrapText="1"/>
    </xf>
    <xf numFmtId="2" fontId="4" fillId="0" borderId="18"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8" xfId="3" applyNumberFormat="1" applyFont="1" applyFill="1" applyBorder="1" applyAlignment="1">
      <alignment horizontal="center" vertical="center" wrapText="1"/>
    </xf>
    <xf numFmtId="0" fontId="25" fillId="0" borderId="11" xfId="0" applyFont="1" applyFill="1" applyBorder="1" applyAlignment="1">
      <alignment horizontal="center" vertical="center"/>
    </xf>
    <xf numFmtId="0" fontId="3"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2" fontId="5"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2" fontId="4" fillId="0" borderId="18" xfId="0" applyNumberFormat="1" applyFont="1" applyFill="1" applyBorder="1" applyAlignment="1">
      <alignment horizontal="left" vertical="center" wrapText="1"/>
    </xf>
    <xf numFmtId="0" fontId="4" fillId="0" borderId="2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0" xfId="0" applyFont="1" applyFill="1" applyAlignment="1"/>
    <xf numFmtId="0" fontId="4" fillId="3" borderId="18" xfId="0" applyFont="1" applyFill="1" applyBorder="1" applyAlignment="1">
      <alignment horizontal="left" vertical="center" wrapText="1"/>
    </xf>
    <xf numFmtId="0" fontId="4" fillId="0" borderId="19" xfId="0" applyFont="1" applyFill="1" applyBorder="1" applyAlignment="1">
      <alignment vertical="center" wrapText="1"/>
    </xf>
    <xf numFmtId="2" fontId="4" fillId="3" borderId="18" xfId="0" applyNumberFormat="1"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18" xfId="0" applyFont="1" applyFill="1" applyBorder="1" applyAlignment="1">
      <alignment horizontal="justify" vertical="center" wrapText="1"/>
    </xf>
    <xf numFmtId="2" fontId="11" fillId="0" borderId="18" xfId="0" applyNumberFormat="1" applyFont="1" applyFill="1" applyBorder="1" applyAlignment="1">
      <alignment horizontal="center" vertical="center" wrapText="1"/>
    </xf>
    <xf numFmtId="4" fontId="11" fillId="0" borderId="18" xfId="7" applyNumberFormat="1" applyFont="1" applyFill="1" applyBorder="1" applyAlignment="1">
      <alignment vertical="center" wrapText="1"/>
    </xf>
    <xf numFmtId="0" fontId="42" fillId="0" borderId="18" xfId="0" applyNumberFormat="1" applyFont="1" applyFill="1" applyBorder="1" applyAlignment="1">
      <alignment horizontal="center" vertical="center" wrapText="1"/>
    </xf>
    <xf numFmtId="0" fontId="42" fillId="0" borderId="18" xfId="0" applyFont="1" applyFill="1" applyBorder="1" applyAlignment="1">
      <alignment horizontal="left" vertical="center" wrapText="1"/>
    </xf>
    <xf numFmtId="0" fontId="42" fillId="0" borderId="18" xfId="0" applyFont="1" applyFill="1" applyBorder="1" applyAlignment="1">
      <alignment horizontal="justify" vertical="center" wrapText="1"/>
    </xf>
    <xf numFmtId="2" fontId="42" fillId="0" borderId="18" xfId="0" applyNumberFormat="1" applyFont="1" applyFill="1" applyBorder="1" applyAlignment="1">
      <alignment horizontal="center" vertical="center" wrapText="1"/>
    </xf>
    <xf numFmtId="4" fontId="42" fillId="0" borderId="18" xfId="7" applyNumberFormat="1" applyFont="1" applyFill="1" applyBorder="1" applyAlignment="1">
      <alignment vertical="center" wrapText="1"/>
    </xf>
    <xf numFmtId="0" fontId="11" fillId="0" borderId="18" xfId="0" applyNumberFormat="1" applyFont="1" applyFill="1" applyBorder="1" applyAlignment="1">
      <alignment horizontal="center" vertical="center" wrapText="1"/>
    </xf>
    <xf numFmtId="2" fontId="11" fillId="0" borderId="18" xfId="0" applyNumberFormat="1" applyFont="1" applyFill="1" applyBorder="1" applyAlignment="1">
      <alignment horizontal="left" vertical="center" wrapText="1"/>
    </xf>
    <xf numFmtId="164" fontId="11" fillId="0" borderId="18" xfId="7" applyFont="1" applyFill="1" applyBorder="1" applyAlignment="1">
      <alignment horizontal="right" vertical="center" wrapText="1"/>
    </xf>
    <xf numFmtId="0" fontId="11" fillId="0" borderId="18" xfId="0" applyFont="1" applyFill="1" applyBorder="1" applyAlignment="1">
      <alignment horizontal="center" vertical="center" wrapText="1"/>
    </xf>
    <xf numFmtId="0" fontId="11" fillId="0" borderId="0" xfId="0" applyFont="1" applyFill="1"/>
    <xf numFmtId="49" fontId="12" fillId="0" borderId="5"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1" fillId="0" borderId="0" xfId="0" applyFont="1" applyFill="1" applyAlignment="1">
      <alignment horizontal="center"/>
    </xf>
    <xf numFmtId="165" fontId="11"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center" vertical="center" wrapText="1"/>
    </xf>
    <xf numFmtId="165" fontId="12" fillId="0" borderId="18" xfId="0" applyNumberFormat="1" applyFont="1" applyFill="1" applyBorder="1" applyAlignment="1">
      <alignment horizontal="left" vertical="center" wrapText="1"/>
    </xf>
    <xf numFmtId="165" fontId="12" fillId="0" borderId="18" xfId="0" applyNumberFormat="1" applyFont="1" applyFill="1" applyBorder="1" applyAlignment="1">
      <alignment horizontal="center" vertical="center" wrapText="1"/>
    </xf>
    <xf numFmtId="4" fontId="12" fillId="0" borderId="18" xfId="7" applyNumberFormat="1" applyFont="1" applyFill="1" applyBorder="1" applyAlignment="1">
      <alignment vertical="center" wrapText="1"/>
    </xf>
    <xf numFmtId="0" fontId="12" fillId="0" borderId="18" xfId="0" applyNumberFormat="1" applyFont="1" applyFill="1" applyBorder="1" applyAlignment="1">
      <alignment horizontal="center" vertical="center" wrapText="1"/>
    </xf>
    <xf numFmtId="165" fontId="16" fillId="0" borderId="18" xfId="0" applyNumberFormat="1" applyFont="1" applyFill="1" applyBorder="1" applyAlignment="1">
      <alignment horizontal="center" vertical="center" wrapText="1"/>
    </xf>
    <xf numFmtId="0" fontId="12" fillId="0" borderId="18" xfId="0" applyFont="1" applyFill="1" applyBorder="1" applyAlignment="1">
      <alignment horizontal="left" vertical="center" wrapText="1"/>
    </xf>
    <xf numFmtId="2" fontId="12" fillId="0" borderId="18" xfId="0" applyNumberFormat="1" applyFont="1" applyFill="1" applyBorder="1" applyAlignment="1">
      <alignment horizontal="justify" vertical="center" wrapText="1"/>
    </xf>
    <xf numFmtId="4" fontId="12" fillId="0" borderId="18" xfId="0" applyNumberFormat="1" applyFont="1" applyFill="1" applyBorder="1" applyAlignment="1">
      <alignment vertical="center"/>
    </xf>
    <xf numFmtId="2" fontId="15" fillId="0" borderId="18" xfId="0" applyNumberFormat="1" applyFont="1" applyFill="1" applyBorder="1" applyAlignment="1">
      <alignment horizontal="center" vertical="center" wrapText="1"/>
    </xf>
    <xf numFmtId="2" fontId="11" fillId="0" borderId="18" xfId="0" applyNumberFormat="1" applyFont="1" applyFill="1" applyBorder="1" applyAlignment="1">
      <alignment horizontal="justify" vertical="center" wrapText="1"/>
    </xf>
    <xf numFmtId="2" fontId="14" fillId="0" borderId="18" xfId="0" applyNumberFormat="1"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2" fillId="0" borderId="18" xfId="0" applyFont="1" applyFill="1" applyBorder="1" applyAlignment="1">
      <alignment horizontal="left" vertical="center"/>
    </xf>
    <xf numFmtId="0" fontId="12" fillId="0" borderId="18"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1" fillId="0" borderId="18" xfId="0" applyFont="1" applyFill="1" applyBorder="1" applyAlignment="1">
      <alignment horizontal="left" vertical="center"/>
    </xf>
    <xf numFmtId="0" fontId="11" fillId="0" borderId="18" xfId="0" applyFont="1" applyFill="1" applyBorder="1" applyAlignment="1">
      <alignment vertical="center" wrapText="1"/>
    </xf>
    <xf numFmtId="49" fontId="14" fillId="0" borderId="18" xfId="0" applyNumberFormat="1" applyFont="1" applyFill="1" applyBorder="1" applyAlignment="1">
      <alignment horizontal="center" vertical="center" wrapText="1"/>
    </xf>
    <xf numFmtId="164" fontId="11" fillId="0" borderId="0" xfId="7" applyFont="1" applyFill="1"/>
    <xf numFmtId="3" fontId="14" fillId="0" borderId="18" xfId="0" applyNumberFormat="1" applyFont="1" applyFill="1" applyBorder="1" applyAlignment="1">
      <alignment horizontal="center" vertical="center" wrapText="1"/>
    </xf>
    <xf numFmtId="2" fontId="14" fillId="0" borderId="19" xfId="0" applyNumberFormat="1" applyFont="1" applyFill="1" applyBorder="1" applyAlignment="1">
      <alignment horizontal="center" vertical="center" wrapText="1"/>
    </xf>
    <xf numFmtId="0" fontId="11" fillId="0" borderId="18" xfId="3" applyFont="1" applyFill="1" applyBorder="1" applyAlignment="1">
      <alignment horizontal="justify" vertical="center" wrapText="1"/>
    </xf>
    <xf numFmtId="0" fontId="11" fillId="0" borderId="18" xfId="3" applyNumberFormat="1" applyFont="1" applyFill="1" applyBorder="1" applyAlignment="1">
      <alignment horizontal="center" vertical="center" wrapText="1"/>
    </xf>
    <xf numFmtId="0" fontId="14" fillId="0" borderId="18" xfId="3"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18" xfId="0" applyNumberFormat="1" applyFont="1" applyFill="1" applyBorder="1" applyAlignment="1">
      <alignment horizontal="center" vertical="center"/>
    </xf>
    <xf numFmtId="0" fontId="11" fillId="0" borderId="18" xfId="9" applyFont="1" applyFill="1" applyBorder="1" applyAlignment="1">
      <alignment horizontal="left" vertical="center" wrapText="1"/>
    </xf>
    <xf numFmtId="0" fontId="14" fillId="0" borderId="18" xfId="9" applyFont="1" applyFill="1" applyBorder="1" applyAlignment="1">
      <alignment horizontal="center" vertical="center" wrapText="1"/>
    </xf>
    <xf numFmtId="164" fontId="11" fillId="0" borderId="18" xfId="0" applyNumberFormat="1" applyFont="1" applyFill="1" applyBorder="1" applyAlignment="1">
      <alignment horizontal="left" vertical="center" wrapText="1"/>
    </xf>
    <xf numFmtId="0" fontId="42" fillId="0" borderId="18" xfId="0" applyFont="1" applyFill="1" applyBorder="1" applyAlignment="1">
      <alignment horizontal="left" vertical="center"/>
    </xf>
    <xf numFmtId="164" fontId="42" fillId="0" borderId="18" xfId="0" applyNumberFormat="1" applyFont="1" applyFill="1" applyBorder="1" applyAlignment="1">
      <alignment horizontal="left" vertical="center" wrapText="1"/>
    </xf>
    <xf numFmtId="2" fontId="44" fillId="0" borderId="18" xfId="0" applyNumberFormat="1" applyFont="1" applyFill="1" applyBorder="1" applyAlignment="1">
      <alignment horizontal="center" vertical="center" wrapText="1"/>
    </xf>
    <xf numFmtId="0" fontId="42" fillId="0" borderId="0" xfId="0" applyFont="1" applyFill="1"/>
    <xf numFmtId="4" fontId="45" fillId="0" borderId="18" xfId="7" applyNumberFormat="1" applyFont="1" applyFill="1" applyBorder="1" applyAlignment="1">
      <alignment vertical="center" wrapText="1"/>
    </xf>
    <xf numFmtId="0" fontId="11" fillId="0" borderId="0" xfId="0" applyFont="1" applyFill="1" applyAlignment="1">
      <alignment vertical="center"/>
    </xf>
    <xf numFmtId="4" fontId="4" fillId="0" borderId="18" xfId="0" applyNumberFormat="1" applyFont="1" applyFill="1" applyBorder="1" applyAlignment="1">
      <alignment vertical="center" wrapText="1"/>
    </xf>
    <xf numFmtId="0" fontId="13" fillId="0" borderId="18" xfId="0" applyFont="1" applyFill="1" applyBorder="1" applyAlignment="1">
      <alignment horizontal="left" vertical="center"/>
    </xf>
    <xf numFmtId="4" fontId="4" fillId="0" borderId="18" xfId="0" applyNumberFormat="1" applyFont="1" applyFill="1" applyBorder="1" applyAlignment="1">
      <alignment horizontal="left" vertical="center" wrapText="1"/>
    </xf>
    <xf numFmtId="4" fontId="5" fillId="0" borderId="18" xfId="0" applyNumberFormat="1" applyFont="1" applyFill="1" applyBorder="1" applyAlignment="1">
      <alignment vertical="center" wrapText="1"/>
    </xf>
    <xf numFmtId="0" fontId="16" fillId="0" borderId="18" xfId="0" applyFont="1" applyFill="1" applyBorder="1" applyAlignment="1">
      <alignment horizontal="center" vertical="center" wrapText="1"/>
    </xf>
    <xf numFmtId="0" fontId="13" fillId="0" borderId="0" xfId="0" applyFont="1" applyFill="1"/>
    <xf numFmtId="0" fontId="13" fillId="0" borderId="0" xfId="0" applyFont="1" applyFill="1" applyAlignment="1">
      <alignment vertical="center"/>
    </xf>
    <xf numFmtId="3" fontId="11" fillId="0" borderId="18" xfId="0" applyNumberFormat="1" applyFont="1" applyFill="1" applyBorder="1" applyAlignment="1">
      <alignment horizontal="left" vertical="center" wrapText="1"/>
    </xf>
    <xf numFmtId="3" fontId="11" fillId="0" borderId="18" xfId="0" applyNumberFormat="1" applyFont="1" applyFill="1" applyBorder="1" applyAlignment="1">
      <alignment horizontal="center" vertical="center" wrapText="1"/>
    </xf>
    <xf numFmtId="4" fontId="11" fillId="0" borderId="18" xfId="7" applyNumberFormat="1" applyFont="1" applyFill="1" applyBorder="1" applyAlignment="1">
      <alignment horizontal="right" vertical="center" wrapText="1"/>
    </xf>
    <xf numFmtId="4" fontId="46" fillId="0" borderId="18" xfId="0" applyNumberFormat="1" applyFont="1" applyFill="1" applyBorder="1" applyAlignment="1">
      <alignment vertical="center" wrapText="1"/>
    </xf>
    <xf numFmtId="0" fontId="14" fillId="0" borderId="19" xfId="0" applyFont="1" applyFill="1" applyBorder="1" applyAlignment="1">
      <alignment horizontal="center" vertical="center" wrapText="1"/>
    </xf>
    <xf numFmtId="4" fontId="4" fillId="0" borderId="18" xfId="7" applyNumberFormat="1" applyFont="1" applyFill="1" applyBorder="1" applyAlignment="1">
      <alignment vertical="center" wrapText="1"/>
    </xf>
    <xf numFmtId="0" fontId="13" fillId="0" borderId="18" xfId="0" applyFont="1" applyFill="1" applyBorder="1" applyAlignment="1">
      <alignment horizontal="left" vertical="center" wrapText="1"/>
    </xf>
    <xf numFmtId="164" fontId="5" fillId="0" borderId="18" xfId="7" applyFont="1" applyFill="1" applyBorder="1" applyAlignment="1">
      <alignment horizontal="right" vertical="center" wrapText="1"/>
    </xf>
    <xf numFmtId="4" fontId="14" fillId="0" borderId="18" xfId="0" applyNumberFormat="1" applyFont="1" applyFill="1" applyBorder="1" applyAlignment="1">
      <alignment horizontal="center" vertical="center" wrapText="1"/>
    </xf>
    <xf numFmtId="2" fontId="5" fillId="0" borderId="18" xfId="0" applyNumberFormat="1" applyFont="1" applyFill="1" applyBorder="1" applyAlignment="1">
      <alignment horizontal="right" vertical="center" wrapText="1"/>
    </xf>
    <xf numFmtId="164" fontId="11" fillId="0" borderId="18" xfId="3" applyNumberFormat="1" applyFont="1" applyFill="1" applyBorder="1" applyAlignment="1">
      <alignment horizontal="left" vertical="center" wrapText="1"/>
    </xf>
    <xf numFmtId="0" fontId="11" fillId="0" borderId="18" xfId="0" applyFont="1" applyFill="1" applyBorder="1" applyAlignment="1">
      <alignment vertical="center"/>
    </xf>
    <xf numFmtId="170" fontId="11" fillId="0" borderId="18" xfId="7" applyNumberFormat="1" applyFont="1" applyFill="1" applyBorder="1" applyAlignment="1">
      <alignment vertical="center" wrapText="1"/>
    </xf>
    <xf numFmtId="170" fontId="46" fillId="0" borderId="18" xfId="0" applyNumberFormat="1" applyFont="1" applyFill="1" applyBorder="1" applyAlignment="1">
      <alignment vertical="center" wrapText="1"/>
    </xf>
    <xf numFmtId="0" fontId="14" fillId="0" borderId="6"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1" fillId="0" borderId="18" xfId="9" applyFont="1" applyFill="1" applyBorder="1" applyAlignment="1">
      <alignment horizontal="left" vertical="center"/>
    </xf>
    <xf numFmtId="0" fontId="42" fillId="0" borderId="18" xfId="9" applyFont="1" applyFill="1" applyBorder="1" applyAlignment="1">
      <alignment horizontal="left" vertical="center"/>
    </xf>
    <xf numFmtId="0" fontId="42" fillId="0" borderId="18" xfId="0" applyFont="1" applyFill="1" applyBorder="1" applyAlignment="1">
      <alignment horizontal="center" vertical="center"/>
    </xf>
    <xf numFmtId="0" fontId="44" fillId="0" borderId="18" xfId="9" applyFont="1" applyFill="1" applyBorder="1" applyAlignment="1">
      <alignment horizontal="center" vertical="center" wrapText="1"/>
    </xf>
    <xf numFmtId="0" fontId="11" fillId="0" borderId="18" xfId="0" applyFont="1" applyFill="1" applyBorder="1" applyAlignment="1">
      <alignment horizontal="justify" vertical="center"/>
    </xf>
    <xf numFmtId="4" fontId="4" fillId="0" borderId="18" xfId="0" applyNumberFormat="1" applyFont="1" applyFill="1" applyBorder="1" applyAlignment="1">
      <alignment horizontal="right" vertical="center" wrapText="1"/>
    </xf>
    <xf numFmtId="2" fontId="4" fillId="0" borderId="18" xfId="0" applyNumberFormat="1" applyFont="1" applyFill="1" applyBorder="1" applyAlignment="1">
      <alignment horizontal="right" vertical="center"/>
    </xf>
    <xf numFmtId="0" fontId="0" fillId="0" borderId="18" xfId="0" applyFill="1" applyBorder="1" applyAlignment="1">
      <alignment vertical="center"/>
    </xf>
    <xf numFmtId="0" fontId="4" fillId="0" borderId="18" xfId="0" applyFont="1" applyFill="1" applyBorder="1" applyAlignment="1">
      <alignment horizontal="left" vertical="center"/>
    </xf>
    <xf numFmtId="2" fontId="7" fillId="0" borderId="18" xfId="0" applyNumberFormat="1" applyFont="1" applyFill="1" applyBorder="1" applyAlignment="1">
      <alignment horizontal="center" vertical="center" wrapText="1"/>
    </xf>
    <xf numFmtId="0" fontId="16" fillId="0" borderId="18" xfId="9" applyFont="1" applyFill="1" applyBorder="1" applyAlignment="1">
      <alignment horizontal="center" vertical="center" wrapText="1"/>
    </xf>
    <xf numFmtId="4" fontId="4" fillId="0" borderId="18" xfId="0" applyNumberFormat="1" applyFont="1" applyFill="1" applyBorder="1" applyAlignment="1"/>
    <xf numFmtId="0" fontId="47" fillId="0" borderId="18" xfId="0" applyFont="1" applyFill="1" applyBorder="1" applyAlignment="1">
      <alignment vertical="center" wrapText="1"/>
    </xf>
    <xf numFmtId="0" fontId="47" fillId="0" borderId="18" xfId="0" applyFont="1" applyFill="1" applyBorder="1" applyAlignment="1">
      <alignment horizontal="center"/>
    </xf>
    <xf numFmtId="4" fontId="47" fillId="0" borderId="18" xfId="0" applyNumberFormat="1" applyFont="1" applyFill="1" applyBorder="1" applyAlignment="1"/>
    <xf numFmtId="4" fontId="44" fillId="0" borderId="19" xfId="9" applyNumberFormat="1" applyFont="1" applyFill="1" applyBorder="1" applyAlignment="1">
      <alignment horizontal="center" vertical="center" wrapText="1"/>
    </xf>
    <xf numFmtId="0" fontId="44" fillId="0" borderId="19" xfId="9" applyFont="1" applyFill="1" applyBorder="1" applyAlignment="1">
      <alignment horizontal="center" vertical="center" wrapText="1"/>
    </xf>
    <xf numFmtId="3" fontId="14" fillId="0" borderId="19" xfId="0" applyNumberFormat="1" applyFont="1" applyFill="1" applyBorder="1" applyAlignment="1">
      <alignment horizontal="center" vertical="center" wrapText="1"/>
    </xf>
    <xf numFmtId="4" fontId="11" fillId="0" borderId="18" xfId="0" applyNumberFormat="1" applyFont="1" applyFill="1" applyBorder="1" applyAlignment="1">
      <alignment vertical="center" wrapText="1"/>
    </xf>
    <xf numFmtId="4" fontId="11" fillId="0" borderId="18" xfId="0" applyNumberFormat="1" applyFont="1" applyFill="1" applyBorder="1" applyAlignment="1">
      <alignment horizontal="right" vertical="center" wrapText="1"/>
    </xf>
    <xf numFmtId="0" fontId="42" fillId="0" borderId="18" xfId="0" applyFont="1" applyFill="1" applyBorder="1" applyAlignment="1">
      <alignment horizontal="left"/>
    </xf>
    <xf numFmtId="0" fontId="42" fillId="0" borderId="18" xfId="0" applyFont="1" applyFill="1" applyBorder="1"/>
    <xf numFmtId="0" fontId="42" fillId="0" borderId="18" xfId="0" applyFont="1" applyFill="1" applyBorder="1" applyAlignment="1">
      <alignment horizontal="center"/>
    </xf>
    <xf numFmtId="0" fontId="42" fillId="0" borderId="18" xfId="0" applyFont="1" applyFill="1" applyBorder="1" applyAlignment="1"/>
    <xf numFmtId="0" fontId="42" fillId="0" borderId="18" xfId="0" applyFont="1" applyFill="1" applyBorder="1" applyAlignment="1">
      <alignment horizontal="center" wrapText="1"/>
    </xf>
    <xf numFmtId="164" fontId="42" fillId="0" borderId="0" xfId="7" applyFont="1" applyFill="1" applyAlignment="1">
      <alignment horizontal="right" vertical="center" wrapText="1"/>
    </xf>
    <xf numFmtId="0" fontId="42" fillId="0" borderId="0" xfId="0" applyFont="1" applyFill="1" applyAlignment="1">
      <alignment horizontal="right" vertical="center" wrapText="1"/>
    </xf>
    <xf numFmtId="3" fontId="44" fillId="0" borderId="19" xfId="0" applyNumberFormat="1" applyFont="1" applyFill="1" applyBorder="1" applyAlignment="1">
      <alignment horizontal="center" vertical="center" wrapText="1"/>
    </xf>
    <xf numFmtId="2" fontId="47" fillId="0" borderId="18" xfId="0" applyNumberFormat="1" applyFont="1" applyFill="1" applyBorder="1" applyAlignment="1">
      <alignment horizontal="center" vertical="center" wrapText="1"/>
    </xf>
    <xf numFmtId="0" fontId="47" fillId="0" borderId="18" xfId="0" applyFont="1" applyFill="1" applyBorder="1" applyAlignment="1">
      <alignment horizontal="justify" vertical="center" wrapText="1"/>
    </xf>
    <xf numFmtId="4" fontId="47" fillId="0" borderId="18" xfId="7" applyNumberFormat="1" applyFont="1" applyFill="1" applyBorder="1" applyAlignment="1">
      <alignment vertical="center" wrapText="1"/>
    </xf>
    <xf numFmtId="0" fontId="5" fillId="0" borderId="18" xfId="0" applyFont="1" applyFill="1" applyBorder="1" applyAlignment="1">
      <alignment horizontal="left" vertical="center"/>
    </xf>
    <xf numFmtId="4" fontId="42" fillId="0" borderId="18" xfId="7" applyNumberFormat="1" applyFont="1" applyFill="1" applyBorder="1" applyAlignment="1">
      <alignment horizontal="right" vertical="center" wrapText="1"/>
    </xf>
    <xf numFmtId="164" fontId="11" fillId="0" borderId="18" xfId="7" applyFont="1" applyFill="1" applyBorder="1" applyAlignment="1">
      <alignment horizontal="center" vertical="center" wrapText="1"/>
    </xf>
    <xf numFmtId="164" fontId="14" fillId="0" borderId="18" xfId="7" applyFont="1" applyFill="1" applyBorder="1" applyAlignment="1">
      <alignment horizontal="center" vertical="center" wrapText="1"/>
    </xf>
    <xf numFmtId="0" fontId="11" fillId="0" borderId="18" xfId="0" applyFont="1" applyFill="1" applyBorder="1" applyAlignment="1">
      <alignment wrapText="1"/>
    </xf>
    <xf numFmtId="0" fontId="14" fillId="0" borderId="18" xfId="0" applyFont="1" applyFill="1" applyBorder="1" applyAlignment="1">
      <alignment horizontal="center" wrapText="1"/>
    </xf>
    <xf numFmtId="4" fontId="4" fillId="0" borderId="18" xfId="0" applyNumberFormat="1" applyFont="1" applyFill="1" applyBorder="1" applyAlignment="1">
      <alignment vertical="center"/>
    </xf>
    <xf numFmtId="0" fontId="7" fillId="0" borderId="18" xfId="0" applyFont="1" applyFill="1" applyBorder="1" applyAlignment="1">
      <alignment horizontal="center" vertical="center" wrapText="1"/>
    </xf>
    <xf numFmtId="2" fontId="46" fillId="0" borderId="18" xfId="0" applyNumberFormat="1" applyFont="1" applyFill="1" applyBorder="1" applyAlignment="1">
      <alignment horizontal="right" vertical="center" wrapText="1"/>
    </xf>
    <xf numFmtId="4" fontId="45" fillId="0" borderId="18" xfId="7" applyNumberFormat="1" applyFont="1" applyFill="1" applyBorder="1" applyAlignment="1">
      <alignment horizontal="right" vertical="center" wrapText="1"/>
    </xf>
    <xf numFmtId="0" fontId="4" fillId="0" borderId="19" xfId="0" applyFont="1" applyFill="1" applyBorder="1" applyAlignment="1">
      <alignment horizontal="left" vertical="center" wrapText="1"/>
    </xf>
    <xf numFmtId="0" fontId="47" fillId="0" borderId="18" xfId="0" applyFont="1" applyFill="1" applyBorder="1" applyAlignment="1">
      <alignment horizontal="left" vertical="center" wrapText="1"/>
    </xf>
    <xf numFmtId="2" fontId="47" fillId="0" borderId="18" xfId="0" applyNumberFormat="1" applyFont="1" applyFill="1" applyBorder="1" applyAlignment="1">
      <alignment horizontal="right" vertical="center" wrapText="1"/>
    </xf>
    <xf numFmtId="0" fontId="45" fillId="0" borderId="18" xfId="0" applyFont="1" applyFill="1" applyBorder="1" applyAlignment="1">
      <alignment horizontal="center" vertical="center"/>
    </xf>
    <xf numFmtId="0" fontId="47" fillId="0" borderId="18" xfId="0" applyNumberFormat="1" applyFont="1" applyFill="1" applyBorder="1" applyAlignment="1">
      <alignment horizontal="right" vertical="center" wrapText="1"/>
    </xf>
    <xf numFmtId="0" fontId="12" fillId="0" borderId="18" xfId="0" applyFont="1" applyFill="1" applyBorder="1"/>
    <xf numFmtId="0" fontId="12" fillId="0" borderId="18" xfId="0" applyFont="1" applyFill="1" applyBorder="1" applyAlignment="1">
      <alignment vertical="center"/>
    </xf>
    <xf numFmtId="4" fontId="11" fillId="0" borderId="18" xfId="7" applyNumberFormat="1" applyFont="1" applyFill="1" applyBorder="1" applyAlignment="1">
      <alignment wrapText="1"/>
    </xf>
    <xf numFmtId="4" fontId="12" fillId="0" borderId="18" xfId="7" applyNumberFormat="1" applyFont="1" applyFill="1" applyBorder="1" applyAlignment="1">
      <alignment wrapText="1"/>
    </xf>
    <xf numFmtId="164" fontId="45" fillId="0" borderId="18" xfId="7" applyFont="1" applyFill="1" applyBorder="1" applyAlignment="1">
      <alignment horizontal="right" vertical="center" wrapText="1"/>
    </xf>
    <xf numFmtId="2" fontId="11" fillId="0" borderId="18" xfId="0" applyNumberFormat="1" applyFont="1" applyFill="1" applyBorder="1" applyAlignment="1">
      <alignment vertical="center"/>
    </xf>
    <xf numFmtId="170" fontId="45" fillId="0" borderId="18" xfId="7" applyNumberFormat="1" applyFont="1" applyFill="1" applyBorder="1" applyAlignment="1">
      <alignment horizontal="right" vertical="center" wrapText="1"/>
    </xf>
    <xf numFmtId="0" fontId="45" fillId="0" borderId="18" xfId="0" applyFont="1" applyFill="1" applyBorder="1" applyAlignment="1">
      <alignment horizontal="left" vertical="center"/>
    </xf>
    <xf numFmtId="0" fontId="45" fillId="0" borderId="18" xfId="0" applyFont="1" applyFill="1" applyBorder="1" applyAlignment="1">
      <alignment horizontal="left" vertical="center" wrapText="1"/>
    </xf>
    <xf numFmtId="0" fontId="45" fillId="0" borderId="18"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5" fillId="0" borderId="0" xfId="0" applyFont="1" applyFill="1"/>
    <xf numFmtId="0" fontId="11" fillId="0" borderId="19" xfId="0" applyFont="1" applyFill="1" applyBorder="1" applyAlignment="1">
      <alignment horizontal="center" vertical="center"/>
    </xf>
    <xf numFmtId="4" fontId="11" fillId="0" borderId="19" xfId="7" applyNumberFormat="1" applyFont="1" applyFill="1" applyBorder="1" applyAlignment="1">
      <alignment vertical="center" wrapText="1"/>
    </xf>
    <xf numFmtId="0" fontId="11" fillId="0" borderId="19" xfId="0" applyFont="1" applyFill="1" applyBorder="1" applyAlignment="1">
      <alignment horizontal="center" vertical="center" wrapText="1"/>
    </xf>
    <xf numFmtId="0" fontId="14" fillId="3" borderId="18" xfId="0" applyFont="1" applyFill="1" applyBorder="1" applyAlignment="1">
      <alignment horizontal="center" vertical="center" wrapText="1"/>
    </xf>
    <xf numFmtId="4" fontId="13" fillId="0" borderId="19" xfId="7" applyNumberFormat="1" applyFont="1" applyFill="1" applyBorder="1" applyAlignment="1">
      <alignment vertical="center" wrapText="1"/>
    </xf>
    <xf numFmtId="0" fontId="16" fillId="0" borderId="19" xfId="0" applyFont="1" applyFill="1" applyBorder="1" applyAlignment="1">
      <alignment horizontal="center" vertical="center" wrapText="1"/>
    </xf>
    <xf numFmtId="0" fontId="49" fillId="0" borderId="19" xfId="0" applyFont="1" applyFill="1" applyBorder="1" applyAlignment="1">
      <alignment horizontal="center" wrapText="1"/>
    </xf>
    <xf numFmtId="4" fontId="11" fillId="0" borderId="19" xfId="0" applyNumberFormat="1" applyFont="1" applyFill="1" applyBorder="1" applyAlignment="1">
      <alignment horizontal="center" vertical="center" wrapText="1"/>
    </xf>
    <xf numFmtId="0" fontId="49" fillId="0" borderId="0" xfId="0" applyFont="1" applyFill="1" applyAlignment="1">
      <alignment horizontal="center" wrapText="1"/>
    </xf>
    <xf numFmtId="0" fontId="13" fillId="0" borderId="18" xfId="0" applyFont="1" applyFill="1" applyBorder="1" applyAlignment="1">
      <alignment vertical="center" wrapText="1"/>
    </xf>
    <xf numFmtId="0" fontId="13" fillId="0" borderId="19" xfId="0" applyFont="1" applyFill="1" applyBorder="1" applyAlignment="1">
      <alignment horizontal="center" vertical="center" wrapText="1"/>
    </xf>
    <xf numFmtId="0" fontId="50" fillId="0" borderId="0" xfId="0" applyFont="1" applyFill="1" applyAlignment="1">
      <alignment horizontal="center" wrapText="1"/>
    </xf>
    <xf numFmtId="4" fontId="45" fillId="0" borderId="19" xfId="7" applyNumberFormat="1" applyFont="1" applyFill="1" applyBorder="1" applyAlignment="1">
      <alignment vertical="center" wrapText="1"/>
    </xf>
    <xf numFmtId="3" fontId="51" fillId="0" borderId="18" xfId="0" applyNumberFormat="1" applyFont="1" applyFill="1" applyBorder="1" applyAlignment="1">
      <alignment horizontal="center" vertical="center" wrapText="1"/>
    </xf>
    <xf numFmtId="0" fontId="11" fillId="0" borderId="21" xfId="0" applyFont="1" applyFill="1" applyBorder="1" applyAlignment="1">
      <alignment horizontal="left" vertical="center"/>
    </xf>
    <xf numFmtId="0" fontId="11" fillId="0" borderId="21" xfId="0" applyFont="1" applyFill="1" applyBorder="1" applyAlignment="1">
      <alignment horizontal="center" vertical="center"/>
    </xf>
    <xf numFmtId="4" fontId="11" fillId="0" borderId="21" xfId="7" applyNumberFormat="1" applyFont="1" applyFill="1" applyBorder="1" applyAlignment="1">
      <alignment vertical="center" wrapText="1"/>
    </xf>
    <xf numFmtId="0" fontId="14" fillId="0" borderId="21" xfId="0" applyFont="1" applyFill="1" applyBorder="1" applyAlignment="1">
      <alignment horizontal="center" vertical="center" wrapText="1"/>
    </xf>
    <xf numFmtId="0" fontId="11" fillId="0" borderId="0" xfId="0" applyNumberFormat="1" applyFont="1" applyFill="1" applyAlignment="1">
      <alignment horizontal="center"/>
    </xf>
    <xf numFmtId="0" fontId="14" fillId="0" borderId="0" xfId="0" applyFont="1" applyFill="1" applyAlignment="1">
      <alignment horizontal="center" wrapText="1"/>
    </xf>
    <xf numFmtId="4" fontId="45" fillId="0" borderId="19" xfId="7" applyNumberFormat="1" applyFont="1" applyFill="1" applyBorder="1" applyAlignment="1">
      <alignment horizontal="right" vertical="center" wrapText="1"/>
    </xf>
    <xf numFmtId="0" fontId="20" fillId="0" borderId="0" xfId="0" applyFont="1" applyFill="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8" xfId="0" applyNumberFormat="1"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2"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0" xfId="9" applyFont="1" applyFill="1" applyBorder="1" applyAlignment="1">
      <alignment horizontal="center" vertical="center" wrapText="1"/>
    </xf>
    <xf numFmtId="2" fontId="44"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4" fontId="14" fillId="0" borderId="0" xfId="0" applyNumberFormat="1" applyFont="1" applyFill="1" applyBorder="1" applyAlignment="1">
      <alignment horizontal="center" vertical="center" wrapText="1"/>
    </xf>
    <xf numFmtId="0" fontId="44" fillId="0" borderId="0" xfId="9" applyFont="1" applyFill="1" applyBorder="1" applyAlignment="1">
      <alignment horizontal="center" vertical="center" wrapText="1"/>
    </xf>
    <xf numFmtId="0" fontId="0" fillId="0" borderId="0" xfId="0" applyFill="1" applyBorder="1" applyAlignment="1">
      <alignment vertical="center"/>
    </xf>
    <xf numFmtId="2" fontId="7" fillId="0" borderId="0" xfId="0" applyNumberFormat="1" applyFont="1" applyFill="1" applyBorder="1" applyAlignment="1">
      <alignment horizontal="center" vertical="center" wrapText="1"/>
    </xf>
    <xf numFmtId="0" fontId="16" fillId="0" borderId="0" xfId="9" applyFont="1" applyFill="1" applyBorder="1" applyAlignment="1">
      <alignment horizontal="center" vertical="center" wrapText="1"/>
    </xf>
    <xf numFmtId="4" fontId="44" fillId="0" borderId="0" xfId="9" applyNumberFormat="1" applyFont="1" applyFill="1" applyBorder="1" applyAlignment="1">
      <alignment horizontal="center" vertical="center" wrapText="1"/>
    </xf>
    <xf numFmtId="0" fontId="42" fillId="0" borderId="0" xfId="0" applyFont="1" applyFill="1" applyBorder="1" applyAlignment="1">
      <alignment horizontal="center" wrapText="1"/>
    </xf>
    <xf numFmtId="3" fontId="4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2" fontId="22" fillId="0" borderId="0" xfId="0" applyNumberFormat="1" applyFont="1" applyFill="1" applyBorder="1" applyAlignment="1">
      <alignment horizontal="justify" vertical="center" wrapText="1"/>
    </xf>
    <xf numFmtId="0" fontId="5" fillId="0" borderId="0" xfId="0" applyFont="1" applyFill="1" applyBorder="1" applyAlignment="1">
      <alignment vertical="center" wrapText="1"/>
    </xf>
    <xf numFmtId="164" fontId="14" fillId="0" borderId="0" xfId="7" applyFont="1" applyFill="1" applyBorder="1" applyAlignment="1">
      <alignment horizontal="center" vertical="center" wrapText="1"/>
    </xf>
    <xf numFmtId="2" fontId="4" fillId="0" borderId="0" xfId="0" applyNumberFormat="1" applyFont="1" applyFill="1" applyBorder="1" applyAlignment="1">
      <alignment horizontal="justify" vertical="center" wrapText="1"/>
    </xf>
    <xf numFmtId="2" fontId="4" fillId="0" borderId="0" xfId="0" applyNumberFormat="1" applyFont="1" applyFill="1" applyBorder="1" applyAlignment="1">
      <alignment vertical="center" wrapText="1"/>
    </xf>
    <xf numFmtId="0" fontId="14" fillId="0" borderId="0" xfId="0" applyFont="1" applyFill="1" applyBorder="1" applyAlignment="1">
      <alignment horizontal="center" wrapText="1"/>
    </xf>
    <xf numFmtId="0" fontId="7"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8" fillId="0"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49" fillId="0" borderId="0" xfId="0" applyFont="1" applyFill="1" applyBorder="1" applyAlignment="1">
      <alignment horizontal="center" wrapText="1"/>
    </xf>
    <xf numFmtId="0" fontId="11" fillId="3" borderId="18" xfId="0" applyFont="1" applyFill="1" applyBorder="1" applyAlignment="1">
      <alignment vertical="center" wrapText="1"/>
    </xf>
    <xf numFmtId="2" fontId="11" fillId="3" borderId="18" xfId="0" applyNumberFormat="1" applyFont="1" applyFill="1" applyBorder="1" applyAlignment="1">
      <alignment horizontal="center" vertical="center" wrapText="1"/>
    </xf>
    <xf numFmtId="4" fontId="11" fillId="3" borderId="18" xfId="7" applyNumberFormat="1" applyFont="1" applyFill="1" applyBorder="1" applyAlignment="1">
      <alignment vertical="center" wrapText="1"/>
    </xf>
    <xf numFmtId="2" fontId="14" fillId="3" borderId="18" xfId="0" applyNumberFormat="1" applyFont="1" applyFill="1" applyBorder="1" applyAlignment="1">
      <alignment horizontal="center" vertical="center" wrapText="1"/>
    </xf>
    <xf numFmtId="2" fontId="14" fillId="3" borderId="0" xfId="0" applyNumberFormat="1" applyFont="1" applyFill="1" applyBorder="1" applyAlignment="1">
      <alignment horizontal="center" vertical="center" wrapText="1"/>
    </xf>
    <xf numFmtId="0" fontId="11" fillId="3" borderId="0" xfId="0" applyFont="1" applyFill="1"/>
    <xf numFmtId="0" fontId="5" fillId="3" borderId="18" xfId="0" applyFont="1" applyFill="1" applyBorder="1" applyAlignment="1">
      <alignment vertical="center" wrapText="1"/>
    </xf>
    <xf numFmtId="2" fontId="5" fillId="3" borderId="18" xfId="0" applyNumberFormat="1" applyFont="1" applyFill="1" applyBorder="1" applyAlignment="1">
      <alignment horizontal="center" vertical="center" wrapText="1"/>
    </xf>
    <xf numFmtId="2" fontId="5" fillId="3" borderId="18" xfId="0" applyNumberFormat="1" applyFont="1" applyFill="1" applyBorder="1" applyAlignment="1">
      <alignment horizontal="right" vertical="center" wrapText="1"/>
    </xf>
    <xf numFmtId="4" fontId="42" fillId="3" borderId="18" xfId="7" applyNumberFormat="1" applyFont="1" applyFill="1" applyBorder="1" applyAlignment="1">
      <alignment vertical="center" wrapText="1"/>
    </xf>
    <xf numFmtId="164" fontId="42" fillId="3" borderId="18" xfId="7" applyFont="1" applyFill="1" applyBorder="1" applyAlignment="1">
      <alignment vertical="center" wrapText="1"/>
    </xf>
    <xf numFmtId="0" fontId="12" fillId="0" borderId="5" xfId="0" applyNumberFormat="1" applyFont="1" applyFill="1" applyBorder="1" applyAlignment="1">
      <alignment horizontal="left" vertical="center" wrapText="1"/>
    </xf>
    <xf numFmtId="165" fontId="11" fillId="0" borderId="1" xfId="0" applyNumberFormat="1" applyFont="1" applyFill="1" applyBorder="1" applyAlignment="1">
      <alignment horizontal="left" vertical="center" wrapText="1"/>
    </xf>
    <xf numFmtId="0" fontId="12" fillId="0" borderId="18" xfId="0" applyNumberFormat="1" applyFont="1" applyFill="1" applyBorder="1" applyAlignment="1">
      <alignment horizontal="left" vertical="center" wrapText="1"/>
    </xf>
    <xf numFmtId="0" fontId="11" fillId="0" borderId="18" xfId="0" applyNumberFormat="1" applyFont="1" applyFill="1" applyBorder="1" applyAlignment="1">
      <alignment horizontal="left" vertical="center" wrapText="1"/>
    </xf>
    <xf numFmtId="0" fontId="11" fillId="0" borderId="18" xfId="0" applyNumberFormat="1" applyFont="1" applyFill="1" applyBorder="1" applyAlignment="1">
      <alignment horizontal="left" vertical="center"/>
    </xf>
    <xf numFmtId="0" fontId="11" fillId="0" borderId="18" xfId="3" applyNumberFormat="1" applyFont="1" applyFill="1" applyBorder="1" applyAlignment="1">
      <alignment horizontal="left" vertical="center" wrapText="1"/>
    </xf>
    <xf numFmtId="0" fontId="11" fillId="3" borderId="18" xfId="0" applyNumberFormat="1" applyFont="1" applyFill="1" applyBorder="1" applyAlignment="1">
      <alignment horizontal="left" vertical="center" wrapText="1"/>
    </xf>
    <xf numFmtId="164" fontId="11" fillId="0" borderId="18" xfId="7" applyFont="1" applyFill="1" applyBorder="1" applyAlignment="1">
      <alignment horizontal="left" vertical="center" wrapText="1"/>
    </xf>
    <xf numFmtId="0" fontId="11" fillId="0" borderId="18" xfId="0" applyNumberFormat="1" applyFont="1" applyFill="1" applyBorder="1" applyAlignment="1">
      <alignment horizontal="left"/>
    </xf>
    <xf numFmtId="3" fontId="4" fillId="0" borderId="18" xfId="3" applyNumberFormat="1" applyFont="1" applyFill="1" applyBorder="1" applyAlignment="1">
      <alignment horizontal="left" vertical="center" wrapText="1"/>
    </xf>
    <xf numFmtId="0" fontId="11" fillId="0" borderId="19" xfId="0" applyNumberFormat="1" applyFont="1" applyFill="1" applyBorder="1" applyAlignment="1">
      <alignment horizontal="left" vertical="center"/>
    </xf>
    <xf numFmtId="0" fontId="11" fillId="0" borderId="19" xfId="0" applyNumberFormat="1" applyFont="1" applyFill="1" applyBorder="1" applyAlignment="1">
      <alignment horizontal="left" vertical="center" wrapText="1"/>
    </xf>
    <xf numFmtId="0" fontId="11" fillId="0" borderId="0" xfId="0" applyNumberFormat="1" applyFont="1" applyFill="1" applyAlignment="1">
      <alignment horizontal="left"/>
    </xf>
    <xf numFmtId="4" fontId="11" fillId="0" borderId="19" xfId="0" applyNumberFormat="1" applyFont="1" applyFill="1" applyBorder="1" applyAlignment="1">
      <alignment horizontal="left" vertical="center" wrapText="1"/>
    </xf>
    <xf numFmtId="0" fontId="0" fillId="0" borderId="0" xfId="0" applyFill="1" applyAlignment="1">
      <alignment vertical="center"/>
    </xf>
    <xf numFmtId="0" fontId="3" fillId="0" borderId="22" xfId="0" applyFont="1" applyFill="1" applyBorder="1" applyAlignment="1">
      <alignment horizontal="center" vertical="center" wrapText="1"/>
    </xf>
    <xf numFmtId="2" fontId="3" fillId="0" borderId="22" xfId="0" applyNumberFormat="1" applyFont="1" applyFill="1" applyBorder="1" applyAlignment="1">
      <alignment horizontal="justify" vertical="center" wrapText="1"/>
    </xf>
    <xf numFmtId="164" fontId="12" fillId="0" borderId="22" xfId="7" applyFont="1" applyFill="1" applyBorder="1" applyAlignment="1">
      <alignment horizontal="right" vertical="center" wrapText="1"/>
    </xf>
    <xf numFmtId="2" fontId="51" fillId="0" borderId="22" xfId="0" applyNumberFormat="1" applyFont="1" applyFill="1" applyBorder="1" applyAlignment="1">
      <alignment horizontal="center" vertical="center" wrapText="1"/>
    </xf>
    <xf numFmtId="0" fontId="52" fillId="0" borderId="0" xfId="0" applyFont="1" applyFill="1" applyAlignment="1">
      <alignment vertical="center"/>
    </xf>
    <xf numFmtId="39" fontId="4" fillId="0" borderId="18" xfId="0" applyNumberFormat="1" applyFont="1" applyFill="1" applyBorder="1" applyAlignment="1">
      <alignment horizontal="right" vertical="center" wrapText="1"/>
    </xf>
    <xf numFmtId="2" fontId="3" fillId="0" borderId="18" xfId="0" applyNumberFormat="1" applyFont="1" applyFill="1" applyBorder="1" applyAlignment="1">
      <alignment horizontal="right" vertical="center" wrapText="1"/>
    </xf>
    <xf numFmtId="2" fontId="51" fillId="0" borderId="18" xfId="0" applyNumberFormat="1" applyFont="1" applyFill="1" applyBorder="1" applyAlignment="1">
      <alignment horizontal="center" vertical="center" wrapText="1"/>
    </xf>
    <xf numFmtId="0" fontId="11" fillId="0" borderId="18" xfId="3" applyFont="1" applyFill="1" applyBorder="1" applyAlignment="1">
      <alignment vertical="center" wrapText="1"/>
    </xf>
    <xf numFmtId="0" fontId="11" fillId="0" borderId="18" xfId="3" applyFont="1" applyFill="1" applyBorder="1" applyAlignment="1">
      <alignment horizontal="left" vertical="center" wrapText="1"/>
    </xf>
    <xf numFmtId="164" fontId="4" fillId="0" borderId="18" xfId="7" applyFont="1" applyFill="1" applyBorder="1" applyAlignment="1">
      <alignment horizontal="right" vertical="center" wrapText="1"/>
    </xf>
    <xf numFmtId="2" fontId="0" fillId="0" borderId="0" xfId="0" applyNumberFormat="1" applyFill="1" applyAlignment="1">
      <alignment vertical="center"/>
    </xf>
    <xf numFmtId="2" fontId="13" fillId="0" borderId="18" xfId="0" applyNumberFormat="1" applyFont="1" applyFill="1" applyBorder="1" applyAlignment="1">
      <alignment horizontal="center" vertical="center" wrapText="1"/>
    </xf>
    <xf numFmtId="2" fontId="0" fillId="0" borderId="18" xfId="0" applyNumberFormat="1" applyFill="1" applyBorder="1" applyAlignment="1">
      <alignment horizontal="right" vertical="center"/>
    </xf>
    <xf numFmtId="0" fontId="4" fillId="0" borderId="0" xfId="0" applyFont="1" applyFill="1" applyAlignment="1">
      <alignment vertical="center"/>
    </xf>
    <xf numFmtId="39" fontId="4" fillId="0" borderId="18" xfId="0" applyNumberFormat="1" applyFont="1" applyFill="1" applyBorder="1" applyAlignment="1">
      <alignment horizontal="center" vertical="center" wrapText="1"/>
    </xf>
    <xf numFmtId="164" fontId="4" fillId="0" borderId="18" xfId="0" applyNumberFormat="1" applyFont="1" applyFill="1" applyBorder="1" applyAlignment="1">
      <alignment horizontal="right" vertical="center"/>
    </xf>
    <xf numFmtId="164" fontId="13" fillId="0" borderId="18" xfId="7" applyFont="1" applyFill="1" applyBorder="1" applyAlignment="1">
      <alignment horizontal="right" vertical="center" wrapText="1"/>
    </xf>
    <xf numFmtId="0" fontId="21" fillId="0" borderId="18" xfId="0" applyFont="1" applyFill="1" applyBorder="1" applyAlignment="1">
      <alignment vertical="center"/>
    </xf>
    <xf numFmtId="0" fontId="3" fillId="0" borderId="18" xfId="0" applyFont="1" applyFill="1" applyBorder="1" applyAlignment="1">
      <alignment vertical="center" wrapText="1"/>
    </xf>
    <xf numFmtId="43" fontId="21" fillId="0" borderId="18" xfId="0" applyNumberFormat="1" applyFont="1" applyFill="1" applyBorder="1" applyAlignment="1">
      <alignment horizontal="right" vertical="center"/>
    </xf>
    <xf numFmtId="0" fontId="21" fillId="0" borderId="18" xfId="0" applyFont="1" applyFill="1" applyBorder="1" applyAlignment="1">
      <alignment horizontal="center" vertical="center" wrapText="1"/>
    </xf>
    <xf numFmtId="0" fontId="21" fillId="0" borderId="0" xfId="0" applyFont="1" applyFill="1" applyAlignment="1">
      <alignment vertical="center"/>
    </xf>
    <xf numFmtId="3" fontId="11" fillId="0" borderId="21" xfId="0" applyNumberFormat="1" applyFont="1" applyFill="1" applyBorder="1" applyAlignment="1">
      <alignment horizontal="left" vertical="center" wrapText="1"/>
    </xf>
    <xf numFmtId="3" fontId="11" fillId="0" borderId="21" xfId="0" applyNumberFormat="1" applyFont="1" applyFill="1" applyBorder="1" applyAlignment="1">
      <alignment horizontal="center" vertical="center" wrapText="1"/>
    </xf>
    <xf numFmtId="164" fontId="11" fillId="0" borderId="21" xfId="7" applyFont="1" applyFill="1" applyBorder="1" applyAlignment="1">
      <alignment horizontal="right" vertical="center" wrapText="1"/>
    </xf>
    <xf numFmtId="0" fontId="11" fillId="0" borderId="2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18" xfId="3" applyNumberFormat="1" applyFont="1" applyFill="1" applyBorder="1" applyAlignment="1">
      <alignment horizontal="right" vertical="center" wrapText="1"/>
    </xf>
    <xf numFmtId="2" fontId="4" fillId="0" borderId="0" xfId="0" applyNumberFormat="1" applyFont="1" applyFill="1"/>
    <xf numFmtId="0" fontId="4" fillId="0" borderId="21" xfId="0" applyFont="1" applyFill="1" applyBorder="1" applyAlignment="1">
      <alignment wrapText="1"/>
    </xf>
    <xf numFmtId="0" fontId="4" fillId="0" borderId="21" xfId="0" applyFont="1" applyFill="1" applyBorder="1" applyAlignment="1">
      <alignment horizontal="center"/>
    </xf>
    <xf numFmtId="1" fontId="4" fillId="0" borderId="21" xfId="0" applyNumberFormat="1" applyFont="1" applyFill="1" applyBorder="1" applyAlignment="1">
      <alignment horizontal="center" vertical="center" wrapText="1"/>
    </xf>
    <xf numFmtId="1" fontId="4" fillId="0" borderId="0" xfId="0" applyNumberFormat="1" applyFont="1" applyFill="1"/>
    <xf numFmtId="0" fontId="11" fillId="0" borderId="0" xfId="0" applyFont="1" applyFill="1" applyAlignment="1">
      <alignment horizontal="center" vertical="center"/>
    </xf>
    <xf numFmtId="165" fontId="21" fillId="0" borderId="17" xfId="0" applyNumberFormat="1" applyFont="1" applyFill="1" applyBorder="1" applyAlignment="1">
      <alignment horizontal="left" vertical="center" wrapText="1"/>
    </xf>
    <xf numFmtId="165" fontId="21" fillId="0" borderId="17" xfId="0" applyNumberFormat="1" applyFont="1" applyFill="1" applyBorder="1" applyAlignment="1">
      <alignment horizontal="center" vertical="center" wrapText="1"/>
    </xf>
    <xf numFmtId="4" fontId="21" fillId="0" borderId="17" xfId="0" applyNumberFormat="1" applyFont="1" applyFill="1" applyBorder="1" applyAlignment="1">
      <alignment horizontal="center" vertical="center" wrapText="1"/>
    </xf>
    <xf numFmtId="0" fontId="53" fillId="0" borderId="18" xfId="0" applyFont="1" applyFill="1" applyBorder="1" applyAlignment="1">
      <alignment horizontal="center" vertical="center" wrapText="1"/>
    </xf>
    <xf numFmtId="2" fontId="3" fillId="0" borderId="18" xfId="0" applyNumberFormat="1" applyFont="1" applyFill="1" applyBorder="1" applyAlignment="1">
      <alignment vertical="center" wrapText="1"/>
    </xf>
    <xf numFmtId="0" fontId="11" fillId="0" borderId="18" xfId="0" applyNumberFormat="1" applyFont="1" applyFill="1" applyBorder="1" applyAlignment="1">
      <alignment vertical="center" wrapText="1"/>
    </xf>
    <xf numFmtId="0" fontId="14" fillId="0" borderId="18" xfId="0" applyFont="1" applyFill="1" applyBorder="1" applyAlignment="1">
      <alignment vertical="center" wrapText="1"/>
    </xf>
    <xf numFmtId="0" fontId="49" fillId="0" borderId="18" xfId="0"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NumberFormat="1" applyFont="1" applyFill="1" applyAlignment="1">
      <alignment horizontal="center" vertical="center" wrapText="1"/>
    </xf>
    <xf numFmtId="0" fontId="14" fillId="0" borderId="0" xfId="0" applyFont="1" applyFill="1" applyAlignment="1">
      <alignment horizontal="center" vertical="center" wrapText="1"/>
    </xf>
    <xf numFmtId="164" fontId="4" fillId="0" borderId="1" xfId="0" applyNumberFormat="1" applyFont="1" applyFill="1" applyBorder="1" applyAlignment="1">
      <alignment horizontal="center" vertical="center" wrapText="1"/>
    </xf>
    <xf numFmtId="164" fontId="11" fillId="0" borderId="21" xfId="0" applyNumberFormat="1" applyFont="1" applyFill="1" applyBorder="1" applyAlignment="1">
      <alignment horizontal="left" vertical="center" wrapText="1"/>
    </xf>
    <xf numFmtId="0" fontId="5" fillId="0" borderId="21" xfId="0" applyFont="1" applyFill="1" applyBorder="1" applyAlignment="1">
      <alignment horizontal="center" vertical="center" wrapText="1"/>
    </xf>
    <xf numFmtId="0" fontId="0" fillId="0" borderId="0" xfId="0" applyFill="1"/>
    <xf numFmtId="0" fontId="54" fillId="0" borderId="24" xfId="0" applyFont="1" applyFill="1" applyBorder="1" applyAlignment="1">
      <alignment horizontal="center" vertical="center"/>
    </xf>
    <xf numFmtId="0" fontId="54" fillId="0" borderId="28" xfId="0" applyFont="1" applyFill="1" applyBorder="1" applyAlignment="1">
      <alignment horizontal="center" vertical="center"/>
    </xf>
    <xf numFmtId="0" fontId="54" fillId="0" borderId="29" xfId="0" applyFont="1" applyFill="1" applyBorder="1" applyAlignment="1">
      <alignment vertical="center"/>
    </xf>
    <xf numFmtId="0" fontId="54" fillId="0" borderId="30" xfId="0" applyFont="1" applyFill="1" applyBorder="1" applyAlignment="1">
      <alignment vertical="center"/>
    </xf>
    <xf numFmtId="3" fontId="21" fillId="0" borderId="18" xfId="0" applyNumberFormat="1" applyFont="1" applyFill="1" applyBorder="1"/>
    <xf numFmtId="3" fontId="55" fillId="0" borderId="0" xfId="0" applyNumberFormat="1" applyFont="1" applyFill="1"/>
    <xf numFmtId="0" fontId="56" fillId="0" borderId="29" xfId="0" applyFont="1" applyFill="1" applyBorder="1" applyAlignment="1">
      <alignment vertical="center"/>
    </xf>
    <xf numFmtId="0" fontId="56" fillId="0" borderId="30" xfId="0" applyFont="1" applyFill="1" applyBorder="1" applyAlignment="1">
      <alignment vertical="center"/>
    </xf>
    <xf numFmtId="3" fontId="52" fillId="0" borderId="18" xfId="0" applyNumberFormat="1" applyFont="1" applyFill="1" applyBorder="1"/>
    <xf numFmtId="3" fontId="34" fillId="0" borderId="0" xfId="0" applyNumberFormat="1" applyFont="1" applyFill="1"/>
    <xf numFmtId="0" fontId="0" fillId="0" borderId="0" xfId="0" applyFont="1" applyFill="1"/>
    <xf numFmtId="4" fontId="56" fillId="0" borderId="30" xfId="0" applyNumberFormat="1" applyFont="1" applyFill="1" applyBorder="1" applyAlignment="1">
      <alignment horizontal="right" vertical="center"/>
    </xf>
    <xf numFmtId="0" fontId="56" fillId="0" borderId="30" xfId="0" applyFont="1" applyFill="1" applyBorder="1" applyAlignment="1">
      <alignment horizontal="right" vertical="center"/>
    </xf>
    <xf numFmtId="0" fontId="54" fillId="0" borderId="31" xfId="0" applyFont="1" applyFill="1" applyBorder="1" applyAlignment="1">
      <alignment vertical="center"/>
    </xf>
    <xf numFmtId="0" fontId="54" fillId="0" borderId="32" xfId="0" applyFont="1" applyFill="1" applyBorder="1" applyAlignment="1">
      <alignment vertical="center"/>
    </xf>
    <xf numFmtId="3" fontId="21" fillId="0" borderId="21" xfId="0" applyNumberFormat="1" applyFont="1" applyFill="1" applyBorder="1"/>
    <xf numFmtId="3" fontId="54" fillId="0" borderId="33" xfId="0" applyNumberFormat="1" applyFont="1" applyBorder="1" applyAlignment="1">
      <alignment horizontal="right" vertical="center"/>
    </xf>
    <xf numFmtId="3" fontId="56" fillId="0" borderId="34" xfId="0" applyNumberFormat="1" applyFont="1" applyBorder="1" applyAlignment="1">
      <alignment horizontal="right" vertical="center"/>
    </xf>
    <xf numFmtId="0" fontId="56" fillId="0" borderId="34" xfId="0" applyFont="1" applyBorder="1" applyAlignment="1">
      <alignment horizontal="right" vertical="center"/>
    </xf>
    <xf numFmtId="3" fontId="56" fillId="0" borderId="31" xfId="0" applyNumberFormat="1" applyFont="1" applyBorder="1" applyAlignment="1">
      <alignment horizontal="right" vertical="center"/>
    </xf>
    <xf numFmtId="3" fontId="0" fillId="0" borderId="0" xfId="0" applyNumberFormat="1" applyFill="1"/>
    <xf numFmtId="0" fontId="4" fillId="0" borderId="18" xfId="0" applyFont="1" applyFill="1" applyBorder="1" applyAlignment="1">
      <alignment horizontal="left" vertical="center" wrapText="1"/>
    </xf>
    <xf numFmtId="49" fontId="4" fillId="0" borderId="18" xfId="0" applyNumberFormat="1" applyFont="1" applyFill="1" applyBorder="1" applyAlignment="1">
      <alignment horizontal="center" vertical="center" wrapText="1"/>
    </xf>
    <xf numFmtId="2" fontId="4" fillId="0" borderId="18"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167" fontId="25" fillId="0" borderId="0" xfId="0" applyNumberFormat="1"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wrapText="1"/>
    </xf>
    <xf numFmtId="0" fontId="12" fillId="0" borderId="18" xfId="0" applyFont="1" applyFill="1" applyBorder="1" applyAlignment="1">
      <alignment horizontal="center" vertical="center"/>
    </xf>
    <xf numFmtId="3" fontId="12" fillId="0" borderId="18" xfId="0" applyNumberFormat="1" applyFont="1" applyFill="1" applyBorder="1" applyAlignment="1">
      <alignment horizontal="left" vertical="center" wrapText="1"/>
    </xf>
    <xf numFmtId="3" fontId="12" fillId="0" borderId="18" xfId="0" applyNumberFormat="1" applyFont="1" applyFill="1" applyBorder="1" applyAlignment="1">
      <alignment horizontal="center" vertical="center" wrapText="1"/>
    </xf>
    <xf numFmtId="164" fontId="12" fillId="0" borderId="18" xfId="7" applyFont="1" applyFill="1" applyBorder="1" applyAlignment="1">
      <alignment horizontal="right" vertical="center" wrapText="1"/>
    </xf>
    <xf numFmtId="43" fontId="4" fillId="0" borderId="0" xfId="0" applyNumberFormat="1" applyFont="1" applyFill="1"/>
    <xf numFmtId="43" fontId="3" fillId="0" borderId="0" xfId="0" applyNumberFormat="1" applyFont="1" applyFill="1"/>
    <xf numFmtId="0" fontId="22" fillId="0" borderId="0" xfId="0" applyFont="1" applyFill="1" applyAlignment="1">
      <alignment wrapText="1"/>
    </xf>
    <xf numFmtId="0" fontId="22" fillId="0" borderId="0" xfId="0" applyFont="1" applyFill="1" applyAlignment="1">
      <alignment horizontal="center"/>
    </xf>
    <xf numFmtId="43" fontId="22" fillId="0" borderId="0" xfId="0" applyNumberFormat="1" applyFont="1" applyFill="1"/>
    <xf numFmtId="43" fontId="3" fillId="0" borderId="0" xfId="0" applyNumberFormat="1" applyFont="1" applyFill="1" applyAlignment="1">
      <alignment wrapText="1"/>
    </xf>
    <xf numFmtId="165" fontId="15" fillId="0" borderId="17" xfId="0" applyNumberFormat="1" applyFont="1" applyFill="1" applyBorder="1" applyAlignment="1">
      <alignment horizontal="center" vertical="center" wrapText="1"/>
    </xf>
    <xf numFmtId="0" fontId="14" fillId="0" borderId="18" xfId="0" applyFont="1" applyFill="1" applyBorder="1" applyAlignment="1">
      <alignment vertical="center"/>
    </xf>
    <xf numFmtId="2" fontId="14" fillId="0" borderId="18" xfId="0" applyNumberFormat="1" applyFont="1" applyFill="1" applyBorder="1" applyAlignment="1">
      <alignment vertical="center"/>
    </xf>
    <xf numFmtId="0" fontId="4" fillId="0" borderId="21" xfId="0" applyFont="1" applyFill="1" applyBorder="1" applyAlignment="1">
      <alignment vertical="center" wrapText="1"/>
    </xf>
    <xf numFmtId="2" fontId="4" fillId="0" borderId="21" xfId="0" applyNumberFormat="1" applyFont="1" applyFill="1" applyBorder="1" applyAlignment="1">
      <alignment horizontal="right" vertical="center"/>
    </xf>
    <xf numFmtId="164" fontId="4" fillId="0" borderId="1" xfId="7"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wrapText="1"/>
    </xf>
    <xf numFmtId="165" fontId="4" fillId="0" borderId="17" xfId="0" applyNumberFormat="1" applyFont="1" applyFill="1" applyBorder="1" applyAlignment="1">
      <alignment horizontal="center" vertical="center" wrapText="1"/>
    </xf>
    <xf numFmtId="165" fontId="3" fillId="0" borderId="17" xfId="0" applyNumberFormat="1" applyFont="1" applyFill="1" applyBorder="1" applyAlignment="1">
      <alignment horizontal="center" vertical="center" wrapText="1"/>
    </xf>
    <xf numFmtId="165" fontId="11" fillId="0" borderId="17" xfId="0" applyNumberFormat="1" applyFont="1" applyFill="1" applyBorder="1" applyAlignment="1">
      <alignment horizontal="center" vertical="center" wrapText="1"/>
    </xf>
    <xf numFmtId="165" fontId="12" fillId="0" borderId="17" xfId="0" applyNumberFormat="1" applyFont="1" applyFill="1" applyBorder="1" applyAlignment="1">
      <alignment horizontal="center" vertical="center" wrapText="1"/>
    </xf>
    <xf numFmtId="165" fontId="11" fillId="0" borderId="18" xfId="0" applyNumberFormat="1" applyFont="1" applyFill="1" applyBorder="1" applyAlignment="1">
      <alignment horizontal="center" vertical="center" wrapText="1"/>
    </xf>
    <xf numFmtId="165" fontId="11" fillId="0" borderId="21" xfId="0" applyNumberFormat="1" applyFont="1" applyFill="1" applyBorder="1" applyAlignment="1">
      <alignment horizontal="center" vertical="center" wrapText="1"/>
    </xf>
    <xf numFmtId="0" fontId="4" fillId="0" borderId="21" xfId="0" applyFont="1" applyFill="1" applyBorder="1" applyAlignment="1">
      <alignment horizontal="left" vertical="center"/>
    </xf>
    <xf numFmtId="2" fontId="4" fillId="0" borderId="21" xfId="0" applyNumberFormat="1" applyFont="1" applyFill="1" applyBorder="1" applyAlignment="1">
      <alignment horizontal="right" vertical="center" wrapText="1"/>
    </xf>
    <xf numFmtId="2" fontId="0" fillId="0" borderId="21" xfId="0" applyNumberFormat="1" applyFill="1" applyBorder="1" applyAlignment="1">
      <alignment vertical="center"/>
    </xf>
    <xf numFmtId="0" fontId="25" fillId="0" borderId="17" xfId="0" applyFont="1" applyFill="1" applyBorder="1" applyAlignment="1">
      <alignment horizontal="center" vertical="center"/>
    </xf>
    <xf numFmtId="49" fontId="25" fillId="0" borderId="17" xfId="0" applyNumberFormat="1" applyFont="1" applyFill="1" applyBorder="1" applyAlignment="1">
      <alignment horizontal="center" vertical="center" wrapText="1"/>
    </xf>
    <xf numFmtId="4" fontId="12" fillId="0" borderId="18" xfId="0" applyNumberFormat="1" applyFont="1" applyFill="1" applyBorder="1" applyAlignment="1">
      <alignment horizontal="right" vertical="center"/>
    </xf>
    <xf numFmtId="4" fontId="21" fillId="0" borderId="17" xfId="0" applyNumberFormat="1" applyFont="1" applyFill="1" applyBorder="1" applyAlignment="1">
      <alignment horizontal="right" vertical="center" wrapText="1"/>
    </xf>
    <xf numFmtId="4" fontId="12" fillId="0" borderId="18" xfId="0" applyNumberFormat="1" applyFont="1" applyFill="1" applyBorder="1" applyAlignment="1">
      <alignment horizontal="right" vertical="center" wrapText="1"/>
    </xf>
    <xf numFmtId="4" fontId="12" fillId="0" borderId="18" xfId="7" applyNumberFormat="1" applyFont="1" applyFill="1" applyBorder="1" applyAlignment="1">
      <alignment horizontal="right" vertical="center" wrapText="1"/>
    </xf>
    <xf numFmtId="4" fontId="4" fillId="0" borderId="18" xfId="7" applyNumberFormat="1" applyFont="1" applyFill="1" applyBorder="1" applyAlignment="1">
      <alignment horizontal="right" vertical="center" wrapText="1"/>
    </xf>
    <xf numFmtId="4" fontId="4" fillId="0" borderId="18" xfId="0" applyNumberFormat="1" applyFont="1" applyFill="1" applyBorder="1" applyAlignment="1">
      <alignment horizontal="right" vertical="center"/>
    </xf>
    <xf numFmtId="2" fontId="11" fillId="0" borderId="18" xfId="0" applyNumberFormat="1" applyFont="1" applyFill="1" applyBorder="1" applyAlignment="1">
      <alignment horizontal="right" vertical="center"/>
    </xf>
    <xf numFmtId="4" fontId="11" fillId="0" borderId="21" xfId="7" applyNumberFormat="1" applyFont="1" applyFill="1" applyBorder="1" applyAlignment="1">
      <alignment horizontal="right" vertical="center" wrapText="1"/>
    </xf>
    <xf numFmtId="0" fontId="12" fillId="0" borderId="18" xfId="0" applyFont="1" applyFill="1" applyBorder="1" applyAlignment="1">
      <alignment vertical="center" wrapText="1"/>
    </xf>
    <xf numFmtId="0" fontId="11" fillId="0" borderId="21" xfId="0" applyFont="1" applyFill="1" applyBorder="1" applyAlignment="1">
      <alignment vertical="center" wrapText="1"/>
    </xf>
    <xf numFmtId="164" fontId="20" fillId="0" borderId="0" xfId="7" applyFont="1" applyFill="1" applyBorder="1" applyAlignment="1">
      <alignment vertical="center" wrapText="1"/>
    </xf>
    <xf numFmtId="0" fontId="12" fillId="0" borderId="0" xfId="0" applyFont="1" applyFill="1"/>
    <xf numFmtId="4" fontId="57" fillId="0" borderId="0" xfId="0" applyNumberFormat="1" applyFont="1" applyFill="1" applyAlignment="1">
      <alignment horizontal="center" vertical="center"/>
    </xf>
    <xf numFmtId="2" fontId="12" fillId="0" borderId="18" xfId="0" applyNumberFormat="1" applyFont="1" applyFill="1" applyBorder="1"/>
    <xf numFmtId="4" fontId="11" fillId="0" borderId="18" xfId="0" applyNumberFormat="1" applyFont="1" applyFill="1" applyBorder="1" applyAlignment="1">
      <alignment vertical="center"/>
    </xf>
    <xf numFmtId="2" fontId="12" fillId="0" borderId="17" xfId="0" applyNumberFormat="1" applyFont="1" applyFill="1" applyBorder="1" applyAlignment="1">
      <alignment horizontal="center" vertical="center" wrapText="1"/>
    </xf>
    <xf numFmtId="4" fontId="12" fillId="0" borderId="17" xfId="7" applyNumberFormat="1" applyFont="1" applyFill="1" applyBorder="1" applyAlignment="1">
      <alignment vertical="center" wrapText="1"/>
    </xf>
    <xf numFmtId="4" fontId="11" fillId="0" borderId="18" xfId="0" applyNumberFormat="1" applyFont="1" applyFill="1" applyBorder="1"/>
    <xf numFmtId="4" fontId="12" fillId="0" borderId="18" xfId="0" applyNumberFormat="1" applyFont="1" applyFill="1" applyBorder="1"/>
    <xf numFmtId="4" fontId="11" fillId="0" borderId="18" xfId="7" applyNumberFormat="1" applyFont="1" applyFill="1" applyBorder="1"/>
    <xf numFmtId="4" fontId="42" fillId="0" borderId="18" xfId="0" applyNumberFormat="1" applyFont="1" applyFill="1" applyBorder="1"/>
    <xf numFmtId="4" fontId="4" fillId="0" borderId="18" xfId="0" applyNumberFormat="1" applyFont="1" applyFill="1" applyBorder="1"/>
    <xf numFmtId="4" fontId="13" fillId="0" borderId="18" xfId="0" applyNumberFormat="1" applyFont="1" applyFill="1" applyBorder="1" applyAlignment="1">
      <alignment vertical="center"/>
    </xf>
    <xf numFmtId="0" fontId="11" fillId="0" borderId="21" xfId="0" applyFont="1" applyFill="1" applyBorder="1" applyAlignment="1">
      <alignment horizontal="center" vertical="center" wrapText="1"/>
    </xf>
    <xf numFmtId="4" fontId="11" fillId="0" borderId="21" xfId="0" applyNumberFormat="1" applyFont="1" applyFill="1" applyBorder="1" applyAlignment="1">
      <alignment vertical="center"/>
    </xf>
    <xf numFmtId="4" fontId="11" fillId="0" borderId="21" xfId="0" applyNumberFormat="1" applyFont="1" applyFill="1" applyBorder="1"/>
    <xf numFmtId="0" fontId="13" fillId="0" borderId="0" xfId="0" applyFont="1" applyFill="1" applyAlignment="1">
      <alignment wrapText="1"/>
    </xf>
    <xf numFmtId="169" fontId="58" fillId="0" borderId="18" xfId="0" applyNumberFormat="1" applyFont="1" applyFill="1" applyBorder="1" applyAlignment="1">
      <alignment horizontal="right" vertical="center" wrapText="1"/>
    </xf>
    <xf numFmtId="4" fontId="3" fillId="0" borderId="18" xfId="0" applyNumberFormat="1" applyFont="1" applyFill="1" applyBorder="1" applyAlignment="1">
      <alignment horizontal="right" vertical="center" wrapText="1"/>
    </xf>
    <xf numFmtId="4" fontId="5" fillId="0" borderId="18" xfId="0" applyNumberFormat="1" applyFont="1" applyFill="1" applyBorder="1" applyAlignment="1">
      <alignment horizontal="right" vertical="center" wrapText="1"/>
    </xf>
    <xf numFmtId="4" fontId="4" fillId="0" borderId="18" xfId="4" applyNumberFormat="1" applyFont="1" applyFill="1" applyBorder="1" applyAlignment="1">
      <alignment horizontal="right" vertical="center"/>
    </xf>
    <xf numFmtId="165" fontId="29" fillId="0" borderId="22" xfId="0" applyNumberFormat="1" applyFont="1" applyFill="1" applyBorder="1" applyAlignment="1">
      <alignment horizontal="center" vertical="center" wrapText="1"/>
    </xf>
    <xf numFmtId="4" fontId="3" fillId="0" borderId="17" xfId="0" applyNumberFormat="1" applyFont="1" applyFill="1" applyBorder="1" applyAlignment="1">
      <alignment horizontal="right" vertical="center" wrapText="1"/>
    </xf>
    <xf numFmtId="4" fontId="3" fillId="0" borderId="18" xfId="0" applyNumberFormat="1" applyFont="1" applyFill="1" applyBorder="1" applyAlignment="1">
      <alignment horizontal="right" vertical="center"/>
    </xf>
    <xf numFmtId="4" fontId="4" fillId="0" borderId="18" xfId="3" applyNumberFormat="1" applyFont="1" applyFill="1" applyBorder="1" applyAlignment="1">
      <alignment horizontal="right" vertical="center" wrapText="1"/>
    </xf>
    <xf numFmtId="0" fontId="4" fillId="0" borderId="18" xfId="0" applyFont="1" applyFill="1" applyBorder="1" applyAlignment="1">
      <alignment horizontal="right" vertical="center" wrapText="1"/>
    </xf>
    <xf numFmtId="4" fontId="4" fillId="0" borderId="18" xfId="0" applyNumberFormat="1" applyFont="1" applyFill="1" applyBorder="1" applyAlignment="1">
      <alignment horizontal="right"/>
    </xf>
    <xf numFmtId="170" fontId="4" fillId="0" borderId="21" xfId="0" applyNumberFormat="1" applyFont="1" applyFill="1" applyBorder="1" applyAlignment="1">
      <alignment horizontal="right" vertical="center" wrapText="1"/>
    </xf>
    <xf numFmtId="170" fontId="4" fillId="0" borderId="21" xfId="0" applyNumberFormat="1" applyFont="1" applyFill="1" applyBorder="1" applyAlignment="1">
      <alignment horizontal="right"/>
    </xf>
    <xf numFmtId="4" fontId="4" fillId="0" borderId="21" xfId="0" applyNumberFormat="1" applyFont="1" applyFill="1" applyBorder="1" applyAlignment="1">
      <alignment horizontal="right"/>
    </xf>
    <xf numFmtId="4" fontId="4" fillId="0" borderId="0" xfId="4" applyNumberFormat="1" applyFont="1" applyFill="1" applyAlignment="1">
      <alignment vertical="center" wrapText="1"/>
    </xf>
    <xf numFmtId="0" fontId="12" fillId="0" borderId="18" xfId="0" applyFont="1" applyFill="1" applyBorder="1" applyAlignment="1">
      <alignment wrapText="1"/>
    </xf>
    <xf numFmtId="170" fontId="4" fillId="0" borderId="18" xfId="0" applyNumberFormat="1" applyFont="1" applyFill="1" applyBorder="1" applyAlignment="1">
      <alignment horizontal="right" vertical="center"/>
    </xf>
    <xf numFmtId="170" fontId="4" fillId="0" borderId="18" xfId="0" applyNumberFormat="1" applyFont="1" applyFill="1" applyBorder="1" applyAlignment="1">
      <alignment horizontal="right" vertical="center" wrapText="1"/>
    </xf>
    <xf numFmtId="0" fontId="61" fillId="0" borderId="0" xfId="0" applyFont="1" applyFill="1" applyAlignment="1">
      <alignment vertical="center"/>
    </xf>
    <xf numFmtId="169" fontId="25" fillId="3" borderId="22" xfId="0" applyNumberFormat="1" applyFont="1" applyFill="1" applyBorder="1" applyAlignment="1">
      <alignment horizontal="right" vertical="center" wrapText="1"/>
    </xf>
    <xf numFmtId="0" fontId="21" fillId="4" borderId="0" xfId="0" applyFont="1" applyFill="1" applyAlignment="1">
      <alignment horizontal="center"/>
    </xf>
    <xf numFmtId="0" fontId="63" fillId="0" borderId="0" xfId="0" applyFont="1" applyAlignment="1">
      <alignment vertical="top" wrapText="1"/>
    </xf>
    <xf numFmtId="0" fontId="21" fillId="0" borderId="0" xfId="0" applyFont="1" applyAlignment="1">
      <alignment wrapText="1"/>
    </xf>
    <xf numFmtId="3" fontId="3" fillId="0" borderId="18" xfId="0" applyNumberFormat="1" applyFont="1" applyFill="1" applyBorder="1" applyAlignment="1">
      <alignment horizontal="center" vertical="center" wrapText="1"/>
    </xf>
    <xf numFmtId="0" fontId="4" fillId="0" borderId="22" xfId="0" applyFont="1" applyFill="1" applyBorder="1" applyAlignment="1">
      <alignment vertical="center"/>
    </xf>
    <xf numFmtId="0" fontId="4" fillId="0" borderId="21" xfId="0" applyFont="1" applyFill="1" applyBorder="1" applyAlignment="1">
      <alignment vertical="center"/>
    </xf>
    <xf numFmtId="0" fontId="21" fillId="0" borderId="0" xfId="0" applyFont="1" applyFill="1" applyAlignment="1">
      <alignment horizontal="center" vertical="center"/>
    </xf>
    <xf numFmtId="165" fontId="3"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52" fillId="0" borderId="18" xfId="0" applyFont="1" applyFill="1" applyBorder="1" applyAlignment="1">
      <alignment vertical="center"/>
    </xf>
    <xf numFmtId="0" fontId="52" fillId="0" borderId="18" xfId="0" applyFont="1" applyFill="1" applyBorder="1" applyAlignment="1">
      <alignment vertical="center" wrapText="1"/>
    </xf>
    <xf numFmtId="0" fontId="52" fillId="0" borderId="18" xfId="0" applyFont="1" applyFill="1" applyBorder="1" applyAlignment="1">
      <alignment horizontal="center"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59" fillId="0" borderId="18" xfId="0" applyFont="1" applyFill="1" applyBorder="1" applyAlignment="1">
      <alignment horizontal="center" vertical="center"/>
    </xf>
    <xf numFmtId="0" fontId="59" fillId="0" borderId="0" xfId="0" applyFont="1" applyFill="1" applyAlignment="1">
      <alignment vertical="center"/>
    </xf>
    <xf numFmtId="0" fontId="52" fillId="0" borderId="21" xfId="0" applyFont="1" applyFill="1" applyBorder="1" applyAlignment="1">
      <alignment vertical="center"/>
    </xf>
    <xf numFmtId="0" fontId="52" fillId="0" borderId="21" xfId="0" applyFont="1" applyFill="1" applyBorder="1" applyAlignment="1">
      <alignment vertical="center" wrapText="1"/>
    </xf>
    <xf numFmtId="0" fontId="52" fillId="0" borderId="21" xfId="0" applyFont="1" applyFill="1" applyBorder="1" applyAlignment="1">
      <alignment horizontal="center" vertical="center"/>
    </xf>
    <xf numFmtId="0" fontId="52" fillId="0" borderId="0" xfId="0" applyFont="1" applyFill="1" applyAlignment="1">
      <alignment vertical="center" wrapText="1"/>
    </xf>
    <xf numFmtId="0" fontId="52" fillId="0" borderId="0" xfId="0" applyFont="1" applyFill="1" applyAlignment="1">
      <alignment horizontal="center" vertical="center"/>
    </xf>
    <xf numFmtId="0" fontId="21" fillId="0" borderId="0" xfId="0" applyFont="1" applyFill="1" applyAlignment="1">
      <alignment vertical="center" wrapText="1"/>
    </xf>
    <xf numFmtId="0" fontId="52" fillId="0" borderId="21" xfId="0" applyFont="1" applyFill="1" applyBorder="1" applyAlignment="1">
      <alignment horizontal="left" vertical="center"/>
    </xf>
    <xf numFmtId="0" fontId="52" fillId="0" borderId="21" xfId="0" applyFont="1" applyFill="1" applyBorder="1" applyAlignment="1">
      <alignment horizontal="center" vertical="center" wrapText="1"/>
    </xf>
    <xf numFmtId="165" fontId="25" fillId="0" borderId="17" xfId="0" applyNumberFormat="1" applyFont="1" applyFill="1" applyBorder="1" applyAlignment="1">
      <alignment horizontal="center" vertical="center" wrapText="1"/>
    </xf>
    <xf numFmtId="3" fontId="3" fillId="0" borderId="18" xfId="0" applyNumberFormat="1" applyFont="1" applyFill="1" applyBorder="1" applyAlignment="1">
      <alignment horizontal="center" vertical="center"/>
    </xf>
    <xf numFmtId="0" fontId="3" fillId="0" borderId="18" xfId="0" applyFont="1" applyFill="1" applyBorder="1" applyAlignment="1">
      <alignment vertical="center"/>
    </xf>
    <xf numFmtId="0" fontId="3" fillId="0" borderId="5"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25" fillId="0" borderId="17" xfId="0" applyNumberFormat="1" applyFont="1" applyFill="1" applyBorder="1" applyAlignment="1">
      <alignment horizontal="left" vertical="center" wrapText="1"/>
    </xf>
    <xf numFmtId="4" fontId="25" fillId="0" borderId="17" xfId="0" applyNumberFormat="1" applyFont="1" applyFill="1" applyBorder="1" applyAlignment="1">
      <alignment horizontal="right" vertical="center" wrapText="1"/>
    </xf>
    <xf numFmtId="165" fontId="6" fillId="0" borderId="17" xfId="0" applyNumberFormat="1" applyFont="1" applyFill="1" applyBorder="1" applyAlignment="1">
      <alignment horizontal="center" vertical="center" wrapText="1"/>
    </xf>
    <xf numFmtId="0" fontId="25" fillId="0" borderId="0" xfId="0" applyFont="1" applyFill="1" applyAlignment="1">
      <alignment vertical="center"/>
    </xf>
    <xf numFmtId="0" fontId="3" fillId="0" borderId="18" xfId="0" applyNumberFormat="1" applyFont="1" applyFill="1" applyBorder="1" applyAlignment="1">
      <alignment horizontal="center" vertical="center" wrapText="1"/>
    </xf>
    <xf numFmtId="165" fontId="8" fillId="0" borderId="18" xfId="0" applyNumberFormat="1" applyFont="1" applyFill="1" applyBorder="1" applyAlignment="1">
      <alignment horizontal="center" vertical="center" wrapText="1"/>
    </xf>
    <xf numFmtId="0" fontId="4" fillId="0" borderId="18" xfId="0" applyNumberFormat="1" applyFont="1" applyFill="1" applyBorder="1" applyAlignment="1">
      <alignment horizontal="center" vertical="center" wrapText="1"/>
    </xf>
    <xf numFmtId="2" fontId="6" fillId="0" borderId="18" xfId="0" applyNumberFormat="1" applyFont="1" applyFill="1" applyBorder="1" applyAlignment="1">
      <alignment horizontal="center" vertical="center" wrapText="1"/>
    </xf>
    <xf numFmtId="0" fontId="7" fillId="0" borderId="18" xfId="0" applyFont="1" applyFill="1" applyBorder="1" applyAlignment="1">
      <alignment vertical="center"/>
    </xf>
    <xf numFmtId="0" fontId="26" fillId="0" borderId="0" xfId="0" applyFont="1" applyFill="1" applyAlignment="1">
      <alignment vertical="center"/>
    </xf>
    <xf numFmtId="0" fontId="3" fillId="0" borderId="18" xfId="0" applyFont="1" applyFill="1" applyBorder="1" applyAlignment="1">
      <alignment horizontal="left" vertical="center"/>
    </xf>
    <xf numFmtId="4" fontId="3" fillId="0" borderId="18" xfId="7" applyNumberFormat="1" applyFont="1" applyFill="1" applyBorder="1" applyAlignment="1">
      <alignment horizontal="right" vertical="center" wrapText="1"/>
    </xf>
    <xf numFmtId="0" fontId="6" fillId="0" borderId="18" xfId="0"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0" fontId="4" fillId="0" borderId="18" xfId="3" applyNumberFormat="1"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8" xfId="9" applyFont="1" applyFill="1" applyBorder="1" applyAlignment="1">
      <alignment horizontal="center" vertical="center" wrapText="1"/>
    </xf>
    <xf numFmtId="0" fontId="7" fillId="0" borderId="18" xfId="0" applyFont="1" applyFill="1" applyBorder="1" applyAlignment="1">
      <alignment vertical="center" wrapText="1"/>
    </xf>
    <xf numFmtId="0" fontId="4" fillId="0" borderId="18" xfId="0" applyFont="1" applyFill="1" applyBorder="1" applyAlignment="1">
      <alignment horizontal="right" vertical="center"/>
    </xf>
    <xf numFmtId="0" fontId="8" fillId="0" borderId="18" xfId="9" applyFont="1" applyFill="1" applyBorder="1" applyAlignment="1">
      <alignment horizontal="center" vertical="center" wrapText="1"/>
    </xf>
    <xf numFmtId="164" fontId="4" fillId="0" borderId="18" xfId="7" applyFont="1" applyFill="1" applyBorder="1" applyAlignment="1">
      <alignment horizontal="center" vertical="center" wrapText="1"/>
    </xf>
    <xf numFmtId="164" fontId="7" fillId="0" borderId="18" xfId="7" applyFont="1" applyFill="1" applyBorder="1" applyAlignment="1">
      <alignment horizontal="center" vertical="center" wrapText="1"/>
    </xf>
    <xf numFmtId="2" fontId="7" fillId="0" borderId="18" xfId="0" applyNumberFormat="1" applyFont="1" applyFill="1" applyBorder="1" applyAlignment="1">
      <alignment vertical="center"/>
    </xf>
    <xf numFmtId="0" fontId="4" fillId="0" borderId="18" xfId="0" applyNumberFormat="1" applyFont="1" applyFill="1" applyBorder="1" applyAlignment="1">
      <alignment vertical="center" wrapText="1"/>
    </xf>
    <xf numFmtId="0" fontId="8" fillId="0" borderId="18" xfId="0" applyFont="1" applyFill="1" applyBorder="1" applyAlignment="1">
      <alignment horizontal="center" vertical="center" wrapText="1"/>
    </xf>
    <xf numFmtId="170" fontId="4" fillId="0" borderId="18" xfId="7" applyNumberFormat="1" applyFont="1" applyFill="1" applyBorder="1" applyAlignment="1">
      <alignment horizontal="right" vertical="center" wrapText="1"/>
    </xf>
    <xf numFmtId="0" fontId="3" fillId="0" borderId="0" xfId="0" applyFont="1" applyFill="1" applyAlignment="1">
      <alignment vertical="center"/>
    </xf>
    <xf numFmtId="0" fontId="3" fillId="0" borderId="21" xfId="0" applyFont="1" applyFill="1" applyBorder="1" applyAlignment="1">
      <alignment horizontal="left" vertical="center"/>
    </xf>
    <xf numFmtId="0" fontId="3" fillId="0" borderId="21" xfId="0" applyFont="1" applyFill="1" applyBorder="1" applyAlignment="1">
      <alignment wrapText="1"/>
    </xf>
    <xf numFmtId="0" fontId="3" fillId="0" borderId="21" xfId="0" applyFont="1" applyFill="1" applyBorder="1" applyAlignment="1">
      <alignment vertical="center"/>
    </xf>
    <xf numFmtId="0" fontId="4" fillId="0" borderId="21" xfId="0" applyNumberFormat="1" applyFont="1" applyFill="1" applyBorder="1" applyAlignment="1">
      <alignment horizontal="center" vertical="center" wrapText="1"/>
    </xf>
    <xf numFmtId="0" fontId="8" fillId="0" borderId="21" xfId="0" applyFont="1" applyFill="1" applyBorder="1" applyAlignment="1">
      <alignment horizontal="center" vertical="center" wrapText="1"/>
    </xf>
    <xf numFmtId="0" fontId="4" fillId="0" borderId="22" xfId="0" applyFont="1" applyFill="1" applyBorder="1" applyAlignment="1">
      <alignment vertical="center" wrapText="1"/>
    </xf>
    <xf numFmtId="0" fontId="7" fillId="0" borderId="22" xfId="0" applyFont="1" applyFill="1" applyBorder="1" applyAlignment="1">
      <alignment vertical="center"/>
    </xf>
    <xf numFmtId="4" fontId="4" fillId="0" borderId="21" xfId="0" applyNumberFormat="1" applyFont="1" applyFill="1" applyBorder="1" applyAlignment="1">
      <alignment horizontal="right" vertical="center"/>
    </xf>
    <xf numFmtId="0" fontId="7" fillId="0" borderId="21" xfId="0" applyFont="1" applyFill="1" applyBorder="1" applyAlignment="1">
      <alignment vertical="center"/>
    </xf>
    <xf numFmtId="0" fontId="4" fillId="0" borderId="0" xfId="0" applyFont="1" applyFill="1" applyAlignment="1">
      <alignment vertical="center" wrapText="1"/>
    </xf>
    <xf numFmtId="4" fontId="4" fillId="0" borderId="0" xfId="0" applyNumberFormat="1" applyFont="1" applyFill="1" applyAlignment="1">
      <alignment vertical="center"/>
    </xf>
    <xf numFmtId="0" fontId="7" fillId="0" borderId="0" xfId="0" applyFont="1" applyFill="1" applyAlignment="1">
      <alignment vertical="center"/>
    </xf>
    <xf numFmtId="0" fontId="4" fillId="0" borderId="0" xfId="0" applyFont="1" applyFill="1" applyAlignment="1">
      <alignment horizontal="left" vertical="center"/>
    </xf>
    <xf numFmtId="0" fontId="4"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2" fontId="12" fillId="0" borderId="18" xfId="0" applyNumberFormat="1" applyFont="1" applyFill="1" applyBorder="1" applyAlignment="1">
      <alignment horizontal="center" vertical="center" wrapText="1"/>
    </xf>
    <xf numFmtId="4" fontId="12" fillId="0" borderId="0" xfId="0" applyNumberFormat="1" applyFont="1" applyFill="1" applyAlignment="1">
      <alignment vertical="center"/>
    </xf>
    <xf numFmtId="0" fontId="4" fillId="3" borderId="0" xfId="0" applyFont="1" applyFill="1" applyAlignment="1">
      <alignment vertical="center"/>
    </xf>
    <xf numFmtId="0" fontId="4" fillId="0" borderId="0" xfId="0" applyFont="1" applyFill="1" applyAlignment="1">
      <alignment horizontal="center"/>
    </xf>
    <xf numFmtId="0" fontId="25" fillId="0" borderId="11" xfId="0" applyFont="1" applyFill="1" applyBorder="1" applyAlignment="1">
      <alignment horizontal="center" vertical="center"/>
    </xf>
    <xf numFmtId="49" fontId="3" fillId="0" borderId="5"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2" fontId="11" fillId="0" borderId="18" xfId="0" applyNumberFormat="1" applyFont="1" applyFill="1" applyBorder="1" applyAlignment="1">
      <alignment horizontal="center" vertical="center" wrapText="1"/>
    </xf>
    <xf numFmtId="2" fontId="11" fillId="0" borderId="2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11" xfId="0" applyFont="1" applyFill="1" applyBorder="1" applyAlignment="1">
      <alignment horizontal="left" vertical="center" wrapText="1"/>
    </xf>
    <xf numFmtId="2" fontId="11" fillId="0" borderId="18"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2" fontId="66" fillId="0" borderId="18" xfId="0" applyNumberFormat="1" applyFont="1" applyFill="1" applyBorder="1" applyAlignment="1">
      <alignment horizontal="justify" vertical="center" wrapText="1"/>
    </xf>
    <xf numFmtId="2" fontId="66" fillId="0" borderId="18" xfId="0" applyNumberFormat="1" applyFont="1" applyFill="1" applyBorder="1" applyAlignment="1">
      <alignment vertical="center" wrapText="1"/>
    </xf>
    <xf numFmtId="2" fontId="66" fillId="0" borderId="18" xfId="0" applyNumberFormat="1" applyFont="1" applyFill="1" applyBorder="1" applyAlignment="1">
      <alignment horizontal="center" vertical="center" wrapText="1"/>
    </xf>
    <xf numFmtId="4" fontId="66" fillId="0" borderId="18" xfId="0" applyNumberFormat="1" applyFont="1" applyFill="1" applyBorder="1" applyAlignment="1">
      <alignment vertical="center" wrapText="1"/>
    </xf>
    <xf numFmtId="2" fontId="3" fillId="0" borderId="1" xfId="0" applyNumberFormat="1" applyFont="1" applyFill="1" applyBorder="1" applyAlignment="1">
      <alignment vertical="center" wrapText="1"/>
    </xf>
    <xf numFmtId="2" fontId="4" fillId="0" borderId="22" xfId="0"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4" fontId="12" fillId="0" borderId="17" xfId="0" applyNumberFormat="1" applyFont="1" applyFill="1" applyBorder="1" applyAlignment="1">
      <alignment horizontal="right" vertical="center" wrapText="1"/>
    </xf>
    <xf numFmtId="165" fontId="62" fillId="0" borderId="17" xfId="0" applyNumberFormat="1" applyFont="1" applyFill="1" applyBorder="1" applyAlignment="1">
      <alignment horizontal="center" vertical="center" wrapText="1"/>
    </xf>
    <xf numFmtId="2" fontId="60" fillId="0" borderId="18" xfId="0" applyNumberFormat="1" applyFont="1" applyFill="1" applyBorder="1" applyAlignment="1">
      <alignment horizontal="center" vertical="center" wrapText="1"/>
    </xf>
    <xf numFmtId="0" fontId="17" fillId="0" borderId="0" xfId="0" applyFont="1" applyFill="1" applyAlignment="1">
      <alignment wrapText="1"/>
    </xf>
    <xf numFmtId="0" fontId="12" fillId="0" borderId="0" xfId="0" applyFont="1" applyFill="1" applyAlignment="1">
      <alignment horizontal="center" vertical="center" wrapText="1"/>
    </xf>
    <xf numFmtId="0" fontId="18" fillId="0" borderId="0" xfId="0" applyFont="1" applyFill="1" applyAlignment="1">
      <alignment wrapText="1"/>
    </xf>
    <xf numFmtId="0" fontId="12" fillId="0" borderId="1" xfId="0" applyFont="1" applyFill="1" applyBorder="1" applyAlignment="1">
      <alignment horizontal="center" vertical="center" wrapText="1"/>
    </xf>
    <xf numFmtId="165" fontId="3" fillId="0" borderId="17" xfId="0" applyNumberFormat="1" applyFont="1" applyFill="1" applyBorder="1" applyAlignment="1">
      <alignment horizontal="left" vertical="center" wrapText="1"/>
    </xf>
    <xf numFmtId="0" fontId="12" fillId="0" borderId="0" xfId="0" applyFont="1" applyFill="1" applyAlignment="1">
      <alignment wrapText="1"/>
    </xf>
    <xf numFmtId="4" fontId="13" fillId="0" borderId="18" xfId="0" applyNumberFormat="1" applyFont="1" applyFill="1" applyBorder="1" applyAlignment="1">
      <alignment horizontal="right" vertical="center" wrapText="1"/>
    </xf>
    <xf numFmtId="1" fontId="3" fillId="0" borderId="18" xfId="0" applyNumberFormat="1" applyFont="1" applyFill="1" applyBorder="1" applyAlignment="1">
      <alignment horizontal="left" vertical="center" wrapText="1"/>
    </xf>
    <xf numFmtId="0" fontId="67" fillId="0" borderId="0" xfId="0" applyFont="1" applyFill="1" applyAlignment="1">
      <alignment wrapText="1"/>
    </xf>
    <xf numFmtId="0" fontId="3" fillId="0" borderId="0" xfId="0" applyFont="1" applyFill="1" applyAlignment="1">
      <alignment horizontal="center" vertical="center" wrapText="1"/>
    </xf>
    <xf numFmtId="0" fontId="4" fillId="0" borderId="8" xfId="0" quotePrefix="1" applyFont="1" applyFill="1" applyBorder="1" applyAlignment="1">
      <alignment horizontal="center" vertical="center" wrapText="1"/>
    </xf>
    <xf numFmtId="0" fontId="4" fillId="0" borderId="5" xfId="0" quotePrefix="1" applyFont="1" applyFill="1" applyBorder="1" applyAlignment="1">
      <alignment horizontal="center" vertical="center" wrapText="1"/>
    </xf>
    <xf numFmtId="4" fontId="3" fillId="0" borderId="0" xfId="0" applyNumberFormat="1" applyFont="1" applyFill="1" applyAlignment="1">
      <alignment wrapText="1"/>
    </xf>
    <xf numFmtId="4" fontId="3" fillId="0" borderId="18" xfId="0" applyNumberFormat="1" applyFont="1" applyFill="1" applyBorder="1" applyAlignment="1">
      <alignment horizontal="right" wrapText="1"/>
    </xf>
    <xf numFmtId="4" fontId="4" fillId="0" borderId="18" xfId="0" applyNumberFormat="1" applyFont="1" applyFill="1" applyBorder="1" applyAlignment="1">
      <alignment horizontal="right" wrapText="1"/>
    </xf>
    <xf numFmtId="0" fontId="5" fillId="0" borderId="0" xfId="0" applyFont="1" applyFill="1" applyAlignment="1">
      <alignment wrapText="1"/>
    </xf>
    <xf numFmtId="4" fontId="5" fillId="0" borderId="18" xfId="0" applyNumberFormat="1" applyFont="1" applyFill="1" applyBorder="1" applyAlignment="1">
      <alignment horizontal="right" wrapText="1"/>
    </xf>
    <xf numFmtId="164" fontId="5" fillId="0" borderId="0" xfId="7" applyFont="1" applyFill="1" applyAlignment="1">
      <alignment wrapText="1"/>
    </xf>
    <xf numFmtId="4" fontId="3" fillId="0" borderId="21" xfId="0" applyNumberFormat="1" applyFont="1" applyFill="1" applyBorder="1" applyAlignment="1">
      <alignment horizontal="right" wrapText="1"/>
    </xf>
    <xf numFmtId="0" fontId="17" fillId="0" borderId="0" xfId="0" applyFont="1" applyFill="1" applyAlignment="1">
      <alignment vertical="center" wrapText="1"/>
    </xf>
    <xf numFmtId="0" fontId="11" fillId="0" borderId="0" xfId="0" applyFont="1" applyFill="1" applyAlignment="1">
      <alignment vertical="center" wrapText="1"/>
    </xf>
    <xf numFmtId="0" fontId="12" fillId="0" borderId="6" xfId="0" applyFont="1" applyFill="1" applyBorder="1" applyAlignment="1">
      <alignment horizontal="center" vertical="center" wrapText="1"/>
    </xf>
    <xf numFmtId="0" fontId="3" fillId="0" borderId="17" xfId="4" applyFont="1" applyFill="1" applyBorder="1" applyAlignment="1">
      <alignment horizontal="left" vertical="center" wrapText="1"/>
    </xf>
    <xf numFmtId="0" fontId="3" fillId="0" borderId="17" xfId="4" applyFont="1" applyFill="1" applyBorder="1" applyAlignment="1">
      <alignment horizontal="center" vertical="center" wrapText="1"/>
    </xf>
    <xf numFmtId="0" fontId="12" fillId="0" borderId="0" xfId="0" applyFont="1" applyFill="1" applyAlignment="1">
      <alignment vertical="center" wrapText="1"/>
    </xf>
    <xf numFmtId="0" fontId="13" fillId="0" borderId="0" xfId="0" applyFont="1" applyFill="1" applyAlignment="1">
      <alignment vertical="center" wrapText="1"/>
    </xf>
    <xf numFmtId="0" fontId="3" fillId="0" borderId="21" xfId="4" applyFont="1" applyFill="1" applyBorder="1" applyAlignment="1">
      <alignment horizontal="left" vertical="center" wrapText="1"/>
    </xf>
    <xf numFmtId="0" fontId="3" fillId="0" borderId="21" xfId="4" applyFont="1" applyFill="1" applyBorder="1" applyAlignment="1">
      <alignment horizontal="center" vertical="center" wrapText="1"/>
    </xf>
    <xf numFmtId="4" fontId="12" fillId="0" borderId="21" xfId="0" applyNumberFormat="1" applyFont="1" applyFill="1" applyBorder="1" applyAlignment="1">
      <alignment horizontal="right" vertical="center" wrapText="1"/>
    </xf>
    <xf numFmtId="0" fontId="12" fillId="0" borderId="0" xfId="0" applyFont="1" applyFill="1" applyBorder="1" applyAlignment="1">
      <alignment vertical="center" wrapText="1"/>
    </xf>
    <xf numFmtId="0" fontId="11" fillId="0" borderId="0" xfId="0" applyFont="1" applyFill="1" applyAlignment="1">
      <alignment horizontal="center" vertical="center" wrapText="1"/>
    </xf>
    <xf numFmtId="0" fontId="3" fillId="0" borderId="17" xfId="0" applyFont="1" applyFill="1" applyBorder="1" applyAlignment="1">
      <alignment horizontal="center" vertical="center"/>
    </xf>
    <xf numFmtId="49" fontId="3" fillId="0" borderId="17" xfId="0" applyNumberFormat="1" applyFont="1" applyFill="1" applyBorder="1" applyAlignment="1">
      <alignment horizontal="center" vertical="center" wrapText="1"/>
    </xf>
    <xf numFmtId="4" fontId="11" fillId="0" borderId="21" xfId="0" applyNumberFormat="1" applyFont="1" applyFill="1" applyBorder="1" applyAlignment="1">
      <alignment horizontal="right" vertical="center" wrapText="1"/>
    </xf>
    <xf numFmtId="0" fontId="11" fillId="0" borderId="18" xfId="0" applyFont="1" applyFill="1" applyBorder="1"/>
    <xf numFmtId="0" fontId="11" fillId="0" borderId="18" xfId="0" applyFont="1" applyFill="1" applyBorder="1" applyAlignment="1"/>
    <xf numFmtId="0" fontId="11" fillId="0" borderId="18" xfId="0" applyFont="1" applyFill="1" applyBorder="1" applyAlignment="1">
      <alignment horizontal="center"/>
    </xf>
    <xf numFmtId="0" fontId="21" fillId="0" borderId="17" xfId="0" applyFont="1" applyFill="1" applyBorder="1" applyAlignment="1">
      <alignment horizontal="center" vertical="center"/>
    </xf>
    <xf numFmtId="0" fontId="21" fillId="0" borderId="17" xfId="0" applyFont="1" applyFill="1" applyBorder="1" applyAlignment="1">
      <alignment horizontal="left" vertical="center" wrapText="1"/>
    </xf>
    <xf numFmtId="0" fontId="21" fillId="0" borderId="17" xfId="0" applyFont="1" applyFill="1" applyBorder="1" applyAlignment="1">
      <alignment horizontal="center" vertical="center" wrapText="1"/>
    </xf>
    <xf numFmtId="0" fontId="21" fillId="0" borderId="18" xfId="0" applyFont="1" applyFill="1" applyBorder="1" applyAlignment="1">
      <alignment vertical="center" wrapText="1"/>
    </xf>
    <xf numFmtId="166" fontId="21" fillId="0" borderId="18" xfId="7" applyNumberFormat="1" applyFont="1" applyFill="1" applyBorder="1" applyAlignment="1">
      <alignment horizontal="center" vertical="center"/>
    </xf>
    <xf numFmtId="164" fontId="21" fillId="0" borderId="1" xfId="7"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5" xfId="0" applyFont="1" applyFill="1" applyBorder="1" applyAlignment="1">
      <alignment horizontal="center" vertical="center" wrapText="1"/>
    </xf>
    <xf numFmtId="164" fontId="21" fillId="0" borderId="5" xfId="7" applyFont="1" applyFill="1" applyBorder="1" applyAlignment="1">
      <alignment horizontal="center" vertical="center" wrapText="1"/>
    </xf>
    <xf numFmtId="0" fontId="52" fillId="0" borderId="17" xfId="0" applyFont="1" applyFill="1" applyBorder="1" applyAlignment="1">
      <alignment horizontal="left" vertical="center"/>
    </xf>
    <xf numFmtId="0" fontId="52" fillId="0" borderId="17" xfId="0" applyFont="1" applyFill="1" applyBorder="1" applyAlignment="1">
      <alignment vertical="center" wrapText="1"/>
    </xf>
    <xf numFmtId="0" fontId="52" fillId="0" borderId="17" xfId="0" applyFont="1" applyFill="1" applyBorder="1" applyAlignment="1">
      <alignment horizontal="center" vertical="center" wrapText="1"/>
    </xf>
    <xf numFmtId="164" fontId="52" fillId="0" borderId="17" xfId="7" applyFont="1" applyFill="1" applyBorder="1" applyAlignment="1">
      <alignment horizontal="right" vertical="center" wrapText="1"/>
    </xf>
    <xf numFmtId="0" fontId="52" fillId="0" borderId="17" xfId="0" applyFont="1" applyFill="1" applyBorder="1" applyAlignment="1">
      <alignment horizontal="center" vertical="center"/>
    </xf>
    <xf numFmtId="0" fontId="52" fillId="0" borderId="18" xfId="0" applyFont="1" applyFill="1" applyBorder="1" applyAlignment="1">
      <alignment horizontal="left" vertical="center"/>
    </xf>
    <xf numFmtId="0" fontId="52" fillId="0" borderId="18" xfId="0" applyFont="1" applyFill="1" applyBorder="1" applyAlignment="1">
      <alignment horizontal="center" vertical="center" wrapText="1"/>
    </xf>
    <xf numFmtId="164" fontId="52" fillId="0" borderId="18" xfId="7" applyFont="1" applyFill="1" applyBorder="1" applyAlignment="1">
      <alignment horizontal="right" vertical="center" wrapText="1"/>
    </xf>
    <xf numFmtId="0" fontId="52" fillId="0" borderId="18" xfId="0" applyFont="1" applyFill="1" applyBorder="1" applyAlignment="1">
      <alignment horizontal="left" vertical="center" wrapText="1"/>
    </xf>
    <xf numFmtId="4" fontId="12" fillId="0" borderId="5" xfId="0" applyNumberFormat="1" applyFont="1" applyFill="1" applyBorder="1" applyAlignment="1">
      <alignment horizontal="center" vertical="center" wrapText="1"/>
    </xf>
    <xf numFmtId="0" fontId="12" fillId="0" borderId="2" xfId="0" applyFont="1" applyFill="1" applyBorder="1" applyAlignment="1">
      <alignment horizontal="right"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center" vertical="center" wrapText="1"/>
    </xf>
    <xf numFmtId="4" fontId="12" fillId="0" borderId="2" xfId="0" applyNumberFormat="1" applyFont="1" applyFill="1" applyBorder="1" applyAlignment="1">
      <alignment wrapText="1"/>
    </xf>
    <xf numFmtId="0" fontId="11" fillId="0" borderId="3" xfId="0" applyFont="1" applyFill="1" applyBorder="1" applyAlignment="1">
      <alignment horizontal="right" vertical="center" wrapText="1"/>
    </xf>
    <xf numFmtId="0" fontId="11" fillId="0" borderId="3" xfId="0" applyFont="1" applyFill="1" applyBorder="1" applyAlignment="1">
      <alignment vertical="center" wrapText="1"/>
    </xf>
    <xf numFmtId="0" fontId="11" fillId="0" borderId="3" xfId="0" applyFont="1" applyFill="1" applyBorder="1" applyAlignment="1">
      <alignment horizontal="center" vertical="center" wrapText="1"/>
    </xf>
    <xf numFmtId="4" fontId="18" fillId="0" borderId="3" xfId="0" applyNumberFormat="1" applyFont="1" applyFill="1" applyBorder="1" applyAlignment="1">
      <alignment wrapText="1"/>
    </xf>
    <xf numFmtId="0" fontId="13" fillId="0" borderId="3" xfId="0" applyFont="1" applyFill="1" applyBorder="1" applyAlignment="1">
      <alignment horizontal="right" vertical="center" wrapText="1"/>
    </xf>
    <xf numFmtId="0" fontId="13" fillId="0" borderId="3" xfId="0" applyFont="1" applyFill="1" applyBorder="1" applyAlignment="1">
      <alignment vertical="center" wrapText="1"/>
    </xf>
    <xf numFmtId="0" fontId="13"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3" xfId="0" applyFont="1" applyFill="1" applyBorder="1" applyAlignment="1">
      <alignment horizontal="center" vertical="center" wrapText="1"/>
    </xf>
    <xf numFmtId="4" fontId="12" fillId="0" borderId="3" xfId="0" applyNumberFormat="1" applyFont="1" applyFill="1" applyBorder="1" applyAlignment="1">
      <alignment wrapText="1"/>
    </xf>
    <xf numFmtId="0" fontId="13" fillId="0" borderId="3" xfId="0" quotePrefix="1" applyFont="1" applyFill="1" applyBorder="1" applyAlignment="1">
      <alignment horizontal="right" vertical="center" wrapText="1"/>
    </xf>
    <xf numFmtId="4" fontId="13" fillId="0" borderId="3" xfId="0" applyNumberFormat="1" applyFont="1" applyFill="1" applyBorder="1" applyAlignment="1">
      <alignment wrapText="1"/>
    </xf>
    <xf numFmtId="0" fontId="13" fillId="0" borderId="4" xfId="0" quotePrefix="1" applyFont="1" applyFill="1" applyBorder="1" applyAlignment="1">
      <alignment horizontal="right" vertical="center" wrapText="1"/>
    </xf>
    <xf numFmtId="0" fontId="13" fillId="0" borderId="4" xfId="0" applyFont="1" applyFill="1" applyBorder="1" applyAlignment="1">
      <alignment vertical="center" wrapText="1"/>
    </xf>
    <xf numFmtId="0" fontId="13" fillId="0" borderId="4" xfId="0" applyFont="1" applyFill="1" applyBorder="1" applyAlignment="1">
      <alignment horizontal="center" vertical="center" wrapText="1"/>
    </xf>
    <xf numFmtId="4" fontId="13" fillId="0" borderId="4" xfId="0" applyNumberFormat="1" applyFont="1" applyFill="1" applyBorder="1" applyAlignment="1">
      <alignment wrapText="1"/>
    </xf>
    <xf numFmtId="0" fontId="13" fillId="0" borderId="7" xfId="0" quotePrefix="1" applyFont="1" applyFill="1" applyBorder="1" applyAlignment="1">
      <alignment horizontal="right" vertical="center" wrapText="1"/>
    </xf>
    <xf numFmtId="0" fontId="13" fillId="0" borderId="7" xfId="0" applyFont="1" applyFill="1" applyBorder="1" applyAlignment="1">
      <alignment vertical="center" wrapText="1"/>
    </xf>
    <xf numFmtId="0" fontId="13" fillId="0" borderId="7" xfId="0" applyFont="1" applyFill="1" applyBorder="1" applyAlignment="1">
      <alignment horizontal="center" vertical="center" wrapText="1"/>
    </xf>
    <xf numFmtId="4" fontId="13" fillId="0" borderId="7" xfId="0" applyNumberFormat="1" applyFont="1" applyFill="1" applyBorder="1" applyAlignment="1">
      <alignment wrapText="1"/>
    </xf>
    <xf numFmtId="0" fontId="11" fillId="0" borderId="7" xfId="0" applyFont="1" applyFill="1" applyBorder="1" applyAlignment="1">
      <alignment horizontal="right" vertical="center" wrapText="1"/>
    </xf>
    <xf numFmtId="0" fontId="11" fillId="0" borderId="7" xfId="0" applyFont="1" applyFill="1" applyBorder="1" applyAlignment="1">
      <alignment vertical="center" wrapText="1"/>
    </xf>
    <xf numFmtId="0" fontId="11" fillId="0" borderId="7" xfId="0" applyFont="1" applyFill="1" applyBorder="1" applyAlignment="1">
      <alignment horizontal="center" vertical="center" wrapText="1"/>
    </xf>
    <xf numFmtId="4" fontId="18" fillId="0" borderId="7" xfId="0" applyNumberFormat="1" applyFont="1" applyFill="1" applyBorder="1" applyAlignment="1">
      <alignment wrapText="1"/>
    </xf>
    <xf numFmtId="0" fontId="12" fillId="0" borderId="4" xfId="0" applyFont="1" applyFill="1" applyBorder="1" applyAlignment="1">
      <alignment vertical="center" wrapText="1"/>
    </xf>
    <xf numFmtId="0" fontId="12" fillId="0" borderId="4" xfId="0" applyFont="1" applyFill="1" applyBorder="1" applyAlignment="1">
      <alignment horizontal="center" vertical="center" wrapText="1"/>
    </xf>
    <xf numFmtId="4" fontId="12" fillId="0" borderId="4" xfId="0" applyNumberFormat="1" applyFont="1" applyFill="1" applyBorder="1" applyAlignment="1">
      <alignment wrapText="1"/>
    </xf>
    <xf numFmtId="0" fontId="34" fillId="0" borderId="0" xfId="0" applyFont="1" applyFill="1" applyAlignment="1"/>
    <xf numFmtId="0" fontId="3" fillId="0" borderId="0" xfId="4" applyFont="1" applyFill="1" applyAlignment="1">
      <alignment vertical="center" wrapText="1"/>
    </xf>
    <xf numFmtId="4" fontId="4" fillId="0" borderId="18" xfId="0" applyNumberFormat="1" applyFont="1" applyFill="1" applyBorder="1" applyAlignment="1">
      <alignment horizontal="right" vertical="top"/>
    </xf>
    <xf numFmtId="4" fontId="3" fillId="0" borderId="21" xfId="4" applyNumberFormat="1" applyFont="1" applyFill="1" applyBorder="1" applyAlignment="1">
      <alignment horizontal="right" vertical="center"/>
    </xf>
    <xf numFmtId="0" fontId="3" fillId="0" borderId="0" xfId="4" applyFont="1" applyFill="1" applyAlignment="1">
      <alignment vertical="center"/>
    </xf>
    <xf numFmtId="0" fontId="40" fillId="0" borderId="0" xfId="0" applyFont="1" applyFill="1" applyAlignment="1"/>
    <xf numFmtId="4" fontId="41" fillId="0" borderId="3" xfId="0" applyNumberFormat="1" applyFont="1" applyFill="1" applyBorder="1" applyAlignment="1">
      <alignment horizontal="right" vertical="center" wrapText="1"/>
    </xf>
    <xf numFmtId="0" fontId="0" fillId="0" borderId="0" xfId="0" applyFill="1" applyAlignment="1"/>
    <xf numFmtId="165" fontId="3" fillId="0" borderId="3"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11" fillId="0" borderId="0" xfId="0" applyFont="1" applyFill="1" applyAlignment="1">
      <alignment wrapText="1"/>
    </xf>
    <xf numFmtId="0" fontId="20"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1" fontId="12" fillId="0" borderId="5"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2" fontId="12" fillId="0" borderId="6" xfId="0" applyNumberFormat="1" applyFont="1" applyFill="1" applyBorder="1" applyAlignment="1">
      <alignment horizontal="center" vertical="center" wrapText="1"/>
    </xf>
    <xf numFmtId="1"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64" fontId="11" fillId="0" borderId="25" xfId="0" applyNumberFormat="1" applyFont="1" applyFill="1" applyBorder="1" applyAlignment="1">
      <alignment horizontal="center" vertical="center" wrapText="1"/>
    </xf>
    <xf numFmtId="164" fontId="11" fillId="0" borderId="6"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8" xfId="0" applyFont="1" applyFill="1" applyBorder="1" applyAlignment="1">
      <alignment horizontal="left" vertical="center" wrapText="1"/>
    </xf>
    <xf numFmtId="0" fontId="13" fillId="0" borderId="18" xfId="0" applyFont="1" applyFill="1" applyBorder="1" applyAlignment="1">
      <alignment horizontal="center" vertical="center" wrapText="1"/>
    </xf>
    <xf numFmtId="2" fontId="19" fillId="0" borderId="18" xfId="0" applyNumberFormat="1" applyFont="1" applyFill="1" applyBorder="1" applyAlignment="1">
      <alignment horizontal="center" vertical="center" wrapText="1"/>
    </xf>
    <xf numFmtId="0" fontId="13" fillId="0" borderId="20" xfId="0" applyFont="1" applyFill="1" applyBorder="1" applyAlignment="1">
      <alignment wrapText="1"/>
    </xf>
    <xf numFmtId="0" fontId="13" fillId="0" borderId="18" xfId="0" applyFont="1" applyFill="1" applyBorder="1" applyAlignment="1">
      <alignment wrapText="1"/>
    </xf>
    <xf numFmtId="0" fontId="11" fillId="0" borderId="0" xfId="0" applyFont="1" applyFill="1" applyBorder="1" applyAlignment="1">
      <alignment wrapText="1"/>
    </xf>
    <xf numFmtId="0" fontId="13" fillId="0" borderId="18" xfId="0" quotePrefix="1" applyFont="1" applyFill="1" applyBorder="1" applyAlignment="1">
      <alignment horizontal="center" vertical="center" wrapText="1"/>
    </xf>
    <xf numFmtId="0" fontId="19" fillId="0" borderId="0" xfId="0" applyFont="1" applyFill="1" applyBorder="1" applyAlignment="1">
      <alignment wrapText="1"/>
    </xf>
    <xf numFmtId="0" fontId="19" fillId="0" borderId="0" xfId="0" applyFont="1" applyFill="1"/>
    <xf numFmtId="3" fontId="13" fillId="0" borderId="18" xfId="0" applyNumberFormat="1" applyFont="1" applyFill="1" applyBorder="1" applyAlignment="1">
      <alignment horizontal="left" vertical="center" wrapText="1"/>
    </xf>
    <xf numFmtId="3" fontId="13" fillId="0" borderId="18" xfId="0" applyNumberFormat="1" applyFont="1" applyFill="1" applyBorder="1" applyAlignment="1">
      <alignment horizontal="center" vertical="center" wrapText="1"/>
    </xf>
    <xf numFmtId="2" fontId="13" fillId="0" borderId="18" xfId="0" applyNumberFormat="1" applyFont="1" applyFill="1" applyBorder="1" applyAlignment="1">
      <alignment wrapText="1"/>
    </xf>
    <xf numFmtId="3" fontId="19" fillId="0" borderId="18" xfId="0" applyNumberFormat="1" applyFont="1" applyFill="1" applyBorder="1" applyAlignment="1">
      <alignment horizontal="left" vertical="center" wrapText="1"/>
    </xf>
    <xf numFmtId="3" fontId="19" fillId="0" borderId="18" xfId="0" applyNumberFormat="1" applyFont="1" applyFill="1" applyBorder="1" applyAlignment="1">
      <alignment horizontal="center" vertical="center" wrapText="1"/>
    </xf>
    <xf numFmtId="4" fontId="19" fillId="0" borderId="18" xfId="0" applyNumberFormat="1" applyFont="1" applyFill="1" applyBorder="1" applyAlignment="1">
      <alignment horizontal="center" vertical="center" wrapText="1"/>
    </xf>
    <xf numFmtId="0" fontId="19" fillId="0" borderId="18" xfId="0" applyFont="1" applyFill="1" applyBorder="1" applyAlignment="1">
      <alignment vertical="center" wrapText="1"/>
    </xf>
    <xf numFmtId="0" fontId="19" fillId="0" borderId="0" xfId="0" applyFont="1" applyFill="1" applyAlignment="1">
      <alignment wrapText="1"/>
    </xf>
    <xf numFmtId="4" fontId="11" fillId="0" borderId="18" xfId="0" applyNumberFormat="1" applyFont="1" applyFill="1" applyBorder="1" applyAlignment="1">
      <alignment horizontal="center" vertical="center" wrapText="1"/>
    </xf>
    <xf numFmtId="0" fontId="13" fillId="0" borderId="18" xfId="0" applyFont="1" applyFill="1" applyBorder="1" applyAlignment="1">
      <alignment horizontal="right" vertical="center" wrapText="1"/>
    </xf>
    <xf numFmtId="0" fontId="13" fillId="0" borderId="0" xfId="1" applyFont="1" applyFill="1" applyBorder="1" applyAlignment="1">
      <alignment vertical="center" wrapText="1"/>
    </xf>
    <xf numFmtId="0" fontId="19" fillId="0" borderId="18" xfId="0" applyFont="1" applyFill="1" applyBorder="1" applyAlignment="1">
      <alignment wrapText="1"/>
    </xf>
    <xf numFmtId="0" fontId="19" fillId="0" borderId="0" xfId="1" applyFont="1" applyFill="1" applyBorder="1" applyAlignment="1">
      <alignment vertical="center" wrapText="1"/>
    </xf>
    <xf numFmtId="0" fontId="13" fillId="0" borderId="0" xfId="0" applyFont="1" applyFill="1" applyBorder="1" applyAlignment="1">
      <alignment wrapText="1"/>
    </xf>
    <xf numFmtId="4" fontId="13" fillId="0" borderId="18" xfId="9" applyNumberFormat="1" applyFont="1" applyFill="1" applyBorder="1" applyAlignment="1">
      <alignment horizontal="center" vertical="center" wrapText="1"/>
    </xf>
    <xf numFmtId="3" fontId="13" fillId="0" borderId="18" xfId="0" quotePrefix="1" applyNumberFormat="1" applyFont="1" applyFill="1" applyBorder="1" applyAlignment="1">
      <alignment horizontal="center" vertical="center" wrapText="1"/>
    </xf>
    <xf numFmtId="4" fontId="19" fillId="0" borderId="18" xfId="9" applyNumberFormat="1" applyFont="1" applyFill="1" applyBorder="1" applyAlignment="1">
      <alignment horizontal="center" vertical="center" wrapText="1"/>
    </xf>
    <xf numFmtId="2" fontId="13" fillId="0" borderId="18" xfId="0" applyNumberFormat="1" applyFont="1" applyFill="1" applyBorder="1" applyAlignment="1">
      <alignment horizontal="left" vertical="center" wrapText="1"/>
    </xf>
    <xf numFmtId="2" fontId="19" fillId="0" borderId="18" xfId="0" applyNumberFormat="1" applyFont="1" applyFill="1" applyBorder="1" applyAlignment="1">
      <alignment horizontal="left" vertical="center" wrapText="1"/>
    </xf>
    <xf numFmtId="0" fontId="13" fillId="0" borderId="21" xfId="0" applyFont="1" applyFill="1" applyBorder="1" applyAlignment="1">
      <alignment horizontal="center" vertical="center" wrapText="1"/>
    </xf>
    <xf numFmtId="0" fontId="13" fillId="0" borderId="21" xfId="0" applyFont="1" applyFill="1" applyBorder="1" applyAlignment="1">
      <alignment horizontal="left" vertical="center" wrapText="1"/>
    </xf>
    <xf numFmtId="2" fontId="13" fillId="0" borderId="21" xfId="0" applyNumberFormat="1"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wrapText="1"/>
    </xf>
    <xf numFmtId="0" fontId="11" fillId="0" borderId="1" xfId="0" applyFont="1" applyFill="1" applyBorder="1" applyAlignment="1">
      <alignment horizontal="center"/>
    </xf>
    <xf numFmtId="0" fontId="12" fillId="0" borderId="1" xfId="0" applyFont="1" applyFill="1" applyBorder="1" applyAlignment="1">
      <alignment horizontal="right" vertical="center"/>
    </xf>
    <xf numFmtId="0" fontId="11" fillId="0" borderId="1" xfId="0" applyFont="1" applyFill="1" applyBorder="1"/>
    <xf numFmtId="0" fontId="52" fillId="0" borderId="0" xfId="0" applyFont="1" applyFill="1"/>
    <xf numFmtId="0" fontId="11" fillId="0" borderId="17" xfId="0" applyFont="1" applyFill="1" applyBorder="1"/>
    <xf numFmtId="0" fontId="11" fillId="0" borderId="17" xfId="0" applyFont="1" applyFill="1" applyBorder="1" applyAlignment="1">
      <alignment horizontal="right"/>
    </xf>
    <xf numFmtId="0" fontId="11" fillId="0" borderId="18" xfId="0" applyFont="1" applyFill="1" applyBorder="1" applyAlignment="1">
      <alignment horizontal="right"/>
    </xf>
    <xf numFmtId="0" fontId="11" fillId="0" borderId="18" xfId="0" quotePrefix="1" applyFont="1" applyFill="1" applyBorder="1" applyAlignment="1">
      <alignment horizontal="center"/>
    </xf>
    <xf numFmtId="0" fontId="52" fillId="0" borderId="18" xfId="0" applyFont="1" applyFill="1" applyBorder="1" applyAlignment="1">
      <alignment horizontal="right" vertical="center"/>
    </xf>
    <xf numFmtId="0" fontId="52" fillId="0" borderId="21" xfId="0" applyFont="1" applyFill="1" applyBorder="1" applyAlignment="1">
      <alignment horizontal="right" vertical="center"/>
    </xf>
    <xf numFmtId="0" fontId="4" fillId="3" borderId="18" xfId="0" applyFont="1" applyFill="1" applyBorder="1" applyAlignment="1">
      <alignment horizontal="left" vertical="center"/>
    </xf>
    <xf numFmtId="0" fontId="4" fillId="3" borderId="18" xfId="0" applyFont="1" applyFill="1" applyBorder="1" applyAlignment="1">
      <alignment vertical="center" wrapText="1"/>
    </xf>
    <xf numFmtId="0" fontId="4" fillId="3" borderId="18" xfId="0" applyFont="1" applyFill="1" applyBorder="1" applyAlignment="1">
      <alignment horizontal="center" vertical="center" wrapText="1"/>
    </xf>
    <xf numFmtId="4" fontId="4" fillId="3" borderId="18" xfId="7" applyNumberFormat="1" applyFont="1" applyFill="1" applyBorder="1" applyAlignment="1">
      <alignment horizontal="right" vertical="center" wrapText="1"/>
    </xf>
    <xf numFmtId="0" fontId="4" fillId="3" borderId="18" xfId="0" applyNumberFormat="1" applyFont="1" applyFill="1" applyBorder="1" applyAlignment="1">
      <alignment horizontal="center" vertical="center" wrapText="1"/>
    </xf>
    <xf numFmtId="0" fontId="7" fillId="3" borderId="18" xfId="0" applyFont="1" applyFill="1" applyBorder="1" applyAlignment="1">
      <alignment horizontal="center" vertical="center" wrapText="1"/>
    </xf>
    <xf numFmtId="0" fontId="5" fillId="0" borderId="18" xfId="0" applyFont="1" applyFill="1" applyBorder="1" applyAlignment="1">
      <alignment wrapText="1"/>
    </xf>
    <xf numFmtId="2" fontId="5" fillId="0" borderId="18" xfId="0" applyNumberFormat="1" applyFont="1" applyFill="1" applyBorder="1" applyAlignment="1">
      <alignment wrapText="1"/>
    </xf>
    <xf numFmtId="0" fontId="13" fillId="0" borderId="19" xfId="0" applyFont="1" applyFill="1" applyBorder="1" applyAlignment="1">
      <alignment horizontal="left" vertical="center" wrapText="1"/>
    </xf>
    <xf numFmtId="2" fontId="13" fillId="0" borderId="19" xfId="0"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2" fontId="11" fillId="0" borderId="18" xfId="0" applyNumberFormat="1"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9" fillId="3" borderId="0" xfId="0" applyFont="1" applyFill="1" applyBorder="1" applyAlignment="1">
      <alignment wrapText="1"/>
    </xf>
    <xf numFmtId="0" fontId="19" fillId="3" borderId="0" xfId="0" applyFont="1" applyFill="1"/>
    <xf numFmtId="0" fontId="11" fillId="3" borderId="0" xfId="0" applyFont="1" applyFill="1" applyAlignment="1">
      <alignment wrapText="1"/>
    </xf>
    <xf numFmtId="4" fontId="13" fillId="3" borderId="18" xfId="9" applyNumberFormat="1" applyFont="1" applyFill="1" applyBorder="1" applyAlignment="1">
      <alignment horizontal="center" vertical="center" wrapText="1"/>
    </xf>
    <xf numFmtId="0" fontId="13" fillId="3" borderId="18" xfId="0" applyFont="1" applyFill="1" applyBorder="1" applyAlignment="1">
      <alignment wrapText="1"/>
    </xf>
    <xf numFmtId="0" fontId="13" fillId="3" borderId="0" xfId="0" applyFont="1" applyFill="1"/>
    <xf numFmtId="4" fontId="19" fillId="3" borderId="18" xfId="9" applyNumberFormat="1" applyFont="1" applyFill="1" applyBorder="1" applyAlignment="1">
      <alignment horizontal="center" vertical="center" wrapText="1"/>
    </xf>
    <xf numFmtId="0" fontId="19" fillId="3" borderId="18" xfId="0" applyFont="1" applyFill="1" applyBorder="1" applyAlignment="1">
      <alignment wrapText="1"/>
    </xf>
    <xf numFmtId="0" fontId="5" fillId="3" borderId="18" xfId="0" applyFont="1" applyFill="1" applyBorder="1" applyAlignment="1">
      <alignment horizontal="center" vertical="center" wrapText="1"/>
    </xf>
    <xf numFmtId="4" fontId="5" fillId="3" borderId="18" xfId="9" applyNumberFormat="1" applyFont="1" applyFill="1" applyBorder="1" applyAlignment="1">
      <alignment horizontal="center" vertical="center" wrapText="1"/>
    </xf>
    <xf numFmtId="0" fontId="5" fillId="3" borderId="18" xfId="0" applyFont="1" applyFill="1" applyBorder="1" applyAlignment="1">
      <alignment wrapText="1"/>
    </xf>
    <xf numFmtId="0" fontId="5" fillId="3" borderId="0" xfId="0" applyFont="1" applyFill="1"/>
    <xf numFmtId="0" fontId="4" fillId="0" borderId="0" xfId="0" applyFont="1" applyFill="1" applyAlignment="1">
      <alignment horizontal="center"/>
    </xf>
    <xf numFmtId="0" fontId="20" fillId="0" borderId="11"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26" fillId="0" borderId="0" xfId="0" applyFont="1" applyFill="1" applyAlignment="1">
      <alignment horizontal="center" vertical="center" wrapText="1"/>
    </xf>
    <xf numFmtId="0" fontId="25" fillId="0" borderId="11" xfId="0"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2" fillId="0" borderId="0" xfId="0" applyFont="1" applyFill="1" applyAlignment="1">
      <alignment horizontal="center"/>
    </xf>
    <xf numFmtId="2" fontId="11" fillId="0" borderId="18" xfId="0" applyNumberFormat="1" applyFont="1" applyFill="1" applyBorder="1" applyAlignment="1">
      <alignment horizontal="center" vertical="center" wrapText="1"/>
    </xf>
    <xf numFmtId="2" fontId="11" fillId="0" borderId="21" xfId="0" applyNumberFormat="1" applyFont="1" applyFill="1" applyBorder="1" applyAlignment="1">
      <alignment horizontal="center" vertical="center" wrapText="1"/>
    </xf>
    <xf numFmtId="0" fontId="20" fillId="0" borderId="0" xfId="0" applyFont="1" applyFill="1" applyAlignment="1">
      <alignment horizontal="center" vertical="center"/>
    </xf>
    <xf numFmtId="0" fontId="21" fillId="0" borderId="0" xfId="0" applyFont="1" applyFill="1" applyBorder="1" applyAlignment="1">
      <alignment horizontal="center" vertical="center" wrapText="1"/>
    </xf>
    <xf numFmtId="0" fontId="21" fillId="0" borderId="11" xfId="0" applyFont="1" applyFill="1" applyBorder="1" applyAlignment="1">
      <alignment horizontal="center" vertical="center"/>
    </xf>
    <xf numFmtId="0" fontId="10"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5" fillId="0" borderId="11" xfId="0" applyFont="1" applyFill="1" applyBorder="1" applyAlignment="1">
      <alignment horizontal="right" vertical="center" wrapText="1"/>
    </xf>
    <xf numFmtId="0" fontId="3"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0" fillId="0" borderId="0" xfId="0" applyFont="1" applyFill="1" applyAlignment="1">
      <alignment horizontal="center" vertical="center" wrapText="1"/>
    </xf>
    <xf numFmtId="0" fontId="13" fillId="0" borderId="11" xfId="0" applyFont="1" applyFill="1" applyBorder="1" applyAlignment="1">
      <alignment horizontal="right" vertical="center" wrapText="1"/>
    </xf>
    <xf numFmtId="0" fontId="12" fillId="0" borderId="8"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3" fillId="0" borderId="14"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1" fillId="0" borderId="0" xfId="0" applyFont="1" applyBorder="1" applyAlignment="1">
      <alignment horizontal="center" vertical="center" wrapText="1"/>
    </xf>
    <xf numFmtId="0" fontId="3" fillId="0" borderId="13" xfId="0" applyFont="1" applyFill="1" applyBorder="1" applyAlignment="1">
      <alignment horizontal="left" wrapText="1"/>
    </xf>
    <xf numFmtId="0" fontId="3" fillId="0" borderId="9" xfId="0" applyFont="1" applyFill="1" applyBorder="1" applyAlignment="1">
      <alignment horizontal="left" wrapText="1"/>
    </xf>
    <xf numFmtId="0" fontId="3"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1" fillId="0" borderId="11" xfId="0" applyFont="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0" xfId="0" applyFont="1" applyFill="1" applyAlignment="1">
      <alignment horizontal="right" vertical="center" wrapText="1"/>
    </xf>
    <xf numFmtId="167" fontId="27" fillId="0" borderId="0" xfId="0" applyNumberFormat="1" applyFont="1" applyFill="1" applyBorder="1" applyAlignment="1">
      <alignment horizontal="left" vertical="center" wrapText="1"/>
    </xf>
    <xf numFmtId="167" fontId="32" fillId="0" borderId="0" xfId="0" applyNumberFormat="1" applyFont="1" applyFill="1" applyBorder="1" applyAlignment="1">
      <alignment horizontal="left" vertical="center" wrapText="1"/>
    </xf>
    <xf numFmtId="0" fontId="21" fillId="0" borderId="0" xfId="0" applyFont="1" applyFill="1" applyAlignment="1">
      <alignment horizontal="center" vertical="center" wrapText="1"/>
    </xf>
    <xf numFmtId="167" fontId="27" fillId="0" borderId="0" xfId="4" applyNumberFormat="1" applyFont="1" applyFill="1" applyBorder="1" applyAlignment="1">
      <alignment horizontal="right" vertical="center" wrapText="1"/>
    </xf>
    <xf numFmtId="167" fontId="25" fillId="0" borderId="1" xfId="0" applyNumberFormat="1" applyFont="1" applyFill="1" applyBorder="1" applyAlignment="1">
      <alignment horizontal="center" vertical="center" wrapText="1"/>
    </xf>
    <xf numFmtId="167" fontId="26" fillId="0" borderId="1" xfId="0" applyNumberFormat="1" applyFont="1" applyFill="1" applyBorder="1" applyAlignment="1">
      <alignment horizontal="center" vertical="center" wrapText="1"/>
    </xf>
    <xf numFmtId="167" fontId="25" fillId="0" borderId="1" xfId="4" applyNumberFormat="1" applyFont="1" applyFill="1" applyBorder="1" applyAlignment="1">
      <alignment horizontal="center" vertical="center" wrapText="1"/>
    </xf>
    <xf numFmtId="167" fontId="25" fillId="0" borderId="1" xfId="4" applyNumberFormat="1" applyFont="1" applyFill="1" applyBorder="1" applyAlignment="1">
      <alignment horizontal="center" vertical="center"/>
    </xf>
    <xf numFmtId="167" fontId="3" fillId="0" borderId="1" xfId="0" applyNumberFormat="1" applyFont="1" applyFill="1" applyBorder="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right" vertical="center" wrapText="1"/>
    </xf>
    <xf numFmtId="0" fontId="12" fillId="0" borderId="1" xfId="0" applyFont="1" applyBorder="1" applyAlignment="1">
      <alignment horizontal="center" vertical="center" wrapText="1"/>
    </xf>
    <xf numFmtId="164" fontId="3" fillId="0" borderId="1" xfId="0" applyNumberFormat="1" applyFont="1" applyFill="1" applyBorder="1" applyAlignment="1">
      <alignment horizontal="right" vertical="center" wrapText="1"/>
    </xf>
    <xf numFmtId="164" fontId="4" fillId="0" borderId="1" xfId="0" applyNumberFormat="1" applyFont="1" applyFill="1" applyBorder="1" applyAlignment="1">
      <alignment horizontal="left" vertical="center"/>
    </xf>
    <xf numFmtId="2" fontId="3" fillId="0" borderId="5" xfId="0" applyNumberFormat="1" applyFont="1" applyFill="1" applyBorder="1" applyAlignment="1">
      <alignment horizontal="center" vertical="center" wrapText="1"/>
    </xf>
    <xf numFmtId="2" fontId="3" fillId="0" borderId="12"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4" fontId="4" fillId="0" borderId="13"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164" fontId="4" fillId="0" borderId="10" xfId="0" applyNumberFormat="1" applyFont="1" applyFill="1" applyBorder="1" applyAlignment="1">
      <alignment horizontal="center" vertical="center" wrapText="1"/>
    </xf>
    <xf numFmtId="164" fontId="3" fillId="0" borderId="0" xfId="0" applyNumberFormat="1" applyFont="1" applyFill="1" applyAlignment="1">
      <alignment horizontal="center"/>
    </xf>
    <xf numFmtId="0" fontId="3" fillId="0" borderId="0" xfId="0"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0" fontId="3" fillId="0" borderId="5" xfId="5" applyFont="1" applyFill="1" applyBorder="1" applyAlignment="1">
      <alignment horizontal="center" wrapText="1"/>
    </xf>
    <xf numFmtId="0" fontId="3" fillId="0" borderId="12" xfId="5" applyFont="1" applyFill="1" applyBorder="1" applyAlignment="1">
      <alignment horizontal="center" wrapText="1"/>
    </xf>
    <xf numFmtId="0" fontId="10" fillId="0" borderId="0" xfId="0" applyFont="1" applyFill="1" applyAlignment="1">
      <alignment horizontal="center" vertical="center"/>
    </xf>
    <xf numFmtId="2" fontId="8" fillId="0" borderId="19" xfId="0" applyNumberFormat="1" applyFont="1" applyFill="1" applyBorder="1" applyAlignment="1">
      <alignment horizontal="center" vertical="center" wrapText="1"/>
    </xf>
    <xf numFmtId="2" fontId="8" fillId="0" borderId="6" xfId="0" applyNumberFormat="1" applyFont="1" applyFill="1" applyBorder="1" applyAlignment="1">
      <alignment horizontal="center" vertical="center" wrapText="1"/>
    </xf>
    <xf numFmtId="2" fontId="8" fillId="0" borderId="22" xfId="0" applyNumberFormat="1" applyFont="1" applyFill="1" applyBorder="1" applyAlignment="1">
      <alignment horizontal="center" vertical="center" wrapText="1"/>
    </xf>
    <xf numFmtId="0" fontId="13" fillId="0" borderId="11" xfId="0" applyFont="1" applyFill="1" applyBorder="1" applyAlignment="1">
      <alignment horizontal="right" vertical="center"/>
    </xf>
    <xf numFmtId="164" fontId="20" fillId="0" borderId="0" xfId="7" applyFont="1" applyFill="1" applyBorder="1" applyAlignment="1">
      <alignment horizontal="center" vertical="center" wrapText="1"/>
    </xf>
    <xf numFmtId="0" fontId="19" fillId="0" borderId="11" xfId="0" applyFont="1" applyFill="1" applyBorder="1" applyAlignment="1">
      <alignment horizontal="right" vertical="center"/>
    </xf>
    <xf numFmtId="0" fontId="12" fillId="0" borderId="5"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xf>
    <xf numFmtId="0" fontId="3" fillId="0" borderId="1" xfId="1" applyFont="1" applyFill="1" applyBorder="1" applyAlignment="1">
      <alignment horizontal="left" vertical="center" wrapText="1"/>
    </xf>
    <xf numFmtId="0" fontId="20" fillId="0" borderId="0" xfId="0"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0" fontId="12" fillId="0" borderId="16" xfId="0" applyFont="1" applyFill="1" applyBorder="1" applyAlignment="1">
      <alignment horizontal="left" wrapText="1"/>
    </xf>
    <xf numFmtId="0" fontId="12" fillId="0" borderId="11" xfId="0" applyFont="1" applyFill="1" applyBorder="1" applyAlignment="1">
      <alignment horizontal="left" wrapText="1"/>
    </xf>
    <xf numFmtId="0" fontId="68" fillId="0" borderId="0" xfId="0" applyFont="1" applyFill="1" applyBorder="1" applyAlignment="1">
      <alignment horizontal="center" vertical="center" wrapText="1"/>
    </xf>
    <xf numFmtId="0" fontId="21" fillId="0" borderId="0" xfId="0" applyFont="1" applyFill="1" applyAlignment="1">
      <alignment horizontal="left" vertical="center"/>
    </xf>
    <xf numFmtId="0" fontId="21" fillId="0" borderId="13"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0" xfId="0" applyFont="1" applyAlignment="1">
      <alignment horizontal="center" vertical="center" wrapText="1"/>
    </xf>
    <xf numFmtId="167" fontId="25" fillId="0" borderId="0" xfId="0" applyNumberFormat="1" applyFont="1" applyFill="1" applyBorder="1" applyAlignment="1">
      <alignment horizontal="center" vertical="center" wrapText="1"/>
    </xf>
    <xf numFmtId="167" fontId="31" fillId="0" borderId="0" xfId="0" applyNumberFormat="1" applyFont="1" applyFill="1" applyAlignment="1">
      <alignment horizontal="center" vertical="center" wrapText="1"/>
    </xf>
    <xf numFmtId="167" fontId="25" fillId="0" borderId="0" xfId="0" applyNumberFormat="1"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5" fillId="0" borderId="14" xfId="4" applyFont="1" applyFill="1" applyBorder="1" applyAlignment="1">
      <alignment horizontal="left" vertical="center" wrapText="1"/>
    </xf>
    <xf numFmtId="0" fontId="5" fillId="0" borderId="0" xfId="4" applyFont="1" applyFill="1" applyBorder="1" applyAlignment="1">
      <alignment horizontal="left" vertical="center" wrapText="1"/>
    </xf>
    <xf numFmtId="0" fontId="3" fillId="0" borderId="0" xfId="4"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1" xfId="0" applyFont="1" applyFill="1" applyBorder="1" applyAlignment="1">
      <alignment horizontal="center" vertical="center"/>
    </xf>
    <xf numFmtId="0" fontId="5" fillId="0" borderId="0" xfId="0" applyFont="1" applyFill="1" applyBorder="1" applyAlignment="1">
      <alignment horizontal="right" vertical="center" wrapText="1"/>
    </xf>
    <xf numFmtId="0" fontId="3" fillId="0" borderId="1" xfId="4" applyFont="1" applyFill="1" applyBorder="1" applyAlignment="1">
      <alignment horizontal="center" vertical="center" wrapText="1"/>
    </xf>
    <xf numFmtId="0" fontId="3" fillId="0" borderId="1" xfId="4" applyFont="1" applyFill="1" applyBorder="1" applyAlignment="1">
      <alignment horizontal="center" vertical="center"/>
    </xf>
    <xf numFmtId="0" fontId="31" fillId="0" borderId="0" xfId="0" applyFont="1" applyFill="1" applyAlignment="1">
      <alignment horizontal="center" vertical="center" wrapText="1"/>
    </xf>
    <xf numFmtId="0" fontId="25" fillId="0" borderId="0" xfId="0" applyFont="1" applyFill="1" applyBorder="1" applyAlignment="1">
      <alignment horizontal="center" vertical="center"/>
    </xf>
    <xf numFmtId="0" fontId="27" fillId="0" borderId="11" xfId="0" applyFont="1" applyFill="1" applyBorder="1" applyAlignment="1">
      <alignment horizontal="right" vertical="center" wrapText="1"/>
    </xf>
    <xf numFmtId="0" fontId="25" fillId="0" borderId="1" xfId="0" applyFont="1" applyFill="1" applyBorder="1" applyAlignment="1">
      <alignment horizontal="center" vertical="center" wrapText="1"/>
    </xf>
    <xf numFmtId="2" fontId="25" fillId="0" borderId="5" xfId="0" applyNumberFormat="1" applyFont="1" applyFill="1" applyBorder="1" applyAlignment="1">
      <alignment horizontal="center" vertical="center" wrapText="1"/>
    </xf>
    <xf numFmtId="2" fontId="25" fillId="0" borderId="12" xfId="0" applyNumberFormat="1" applyFont="1" applyFill="1" applyBorder="1" applyAlignment="1">
      <alignment horizontal="center" vertical="center" wrapText="1"/>
    </xf>
    <xf numFmtId="2" fontId="25"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1" xfId="4" applyFont="1" applyFill="1" applyBorder="1" applyAlignment="1">
      <alignment horizontal="center" vertical="center" wrapText="1"/>
    </xf>
    <xf numFmtId="0" fontId="25" fillId="0" borderId="1" xfId="4"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6" fillId="0" borderId="0" xfId="0" applyFont="1" applyFill="1" applyAlignment="1">
      <alignment horizontal="center" vertical="center" wrapText="1"/>
    </xf>
    <xf numFmtId="0" fontId="13" fillId="0" borderId="11" xfId="0" applyFont="1" applyBorder="1" applyAlignment="1">
      <alignment horizontal="right" vertical="center" wrapText="1"/>
    </xf>
    <xf numFmtId="0" fontId="20" fillId="0" borderId="0" xfId="0" applyFont="1" applyFill="1" applyAlignment="1">
      <alignment horizontal="center"/>
    </xf>
    <xf numFmtId="0" fontId="12" fillId="0" borderId="0" xfId="0" applyFont="1" applyFill="1" applyBorder="1" applyAlignment="1">
      <alignment horizontal="center" vertical="center" wrapText="1"/>
    </xf>
    <xf numFmtId="0" fontId="12" fillId="0" borderId="11" xfId="0" applyFont="1" applyFill="1" applyBorder="1" applyAlignment="1">
      <alignment horizontal="center" vertical="center"/>
    </xf>
    <xf numFmtId="0" fontId="3" fillId="0" borderId="13" xfId="1" applyFont="1" applyFill="1" applyBorder="1" applyAlignment="1">
      <alignment horizontal="left" vertical="center" wrapText="1"/>
    </xf>
    <xf numFmtId="0" fontId="3" fillId="0" borderId="9"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20" fillId="0" borderId="27" xfId="0" applyFont="1" applyFill="1" applyBorder="1" applyAlignment="1">
      <alignment horizontal="center"/>
    </xf>
    <xf numFmtId="3" fontId="5" fillId="0" borderId="18" xfId="0" applyNumberFormat="1" applyFont="1" applyFill="1" applyBorder="1" applyAlignment="1">
      <alignment horizontal="left" vertical="center" wrapText="1"/>
    </xf>
    <xf numFmtId="0" fontId="5" fillId="0" borderId="18" xfId="0" quotePrefix="1" applyFont="1" applyFill="1" applyBorder="1" applyAlignment="1">
      <alignment horizontal="center" vertical="center" wrapText="1"/>
    </xf>
  </cellXfs>
  <cellStyles count="11">
    <cellStyle name="Comma" xfId="7" builtinId="3"/>
    <cellStyle name="Comma 2" xfId="8"/>
    <cellStyle name="Normal" xfId="0" builtinId="0"/>
    <cellStyle name="Normal 10" xfId="10"/>
    <cellStyle name="Normal 2" xfId="1"/>
    <cellStyle name="Normal 2 3" xfId="9"/>
    <cellStyle name="Normal 3" xfId="2"/>
    <cellStyle name="Normal 4" xfId="3"/>
    <cellStyle name="Normal_BIEU-CC1 2" xfId="6"/>
    <cellStyle name="Normal_bieuDH" xfId="4"/>
    <cellStyle name="Normal_BieuHH"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1047750</xdr:colOff>
      <xdr:row>48</xdr:row>
      <xdr:rowOff>0</xdr:rowOff>
    </xdr:from>
    <xdr:to>
      <xdr:col>1</xdr:col>
      <xdr:colOff>1028700</xdr:colOff>
      <xdr:row>48</xdr:row>
      <xdr:rowOff>0</xdr:rowOff>
    </xdr:to>
    <xdr:sp macro="" textlink="">
      <xdr:nvSpPr>
        <xdr:cNvPr id="2" name="Text Box 1"/>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3" name="Text Box 2"/>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4" name="Text Box 3"/>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5" name="Text Box 4"/>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6" name="Text Box 1"/>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7" name="Text Box 2"/>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8" name="Text Box 3"/>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9" name="Text Box 4"/>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10" name="Text Box 1"/>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11" name="Text Box 2"/>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12" name="Text Box 3"/>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13" name="Text Box 4"/>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4" name="Text Box 1"/>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5" name="Text Box 2"/>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6" name="Text Box 3"/>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7" name="Text Box 4"/>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8" name="Text Box 1"/>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9" name="Text Box 2"/>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20" name="Text Box 3"/>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21" name="Text Box 4"/>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22" name="Text Box 1"/>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23" name="Text Box 2"/>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24" name="Text Box 3"/>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25" name="Text Box 4"/>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26" name="Text Box 1"/>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27" name="Text Box 2"/>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28" name="Text Box 3"/>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29" name="Text Box 4"/>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30" name="Text Box 1"/>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31" name="Text Box 2"/>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32" name="Text Box 3"/>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33" name="Text Box 4"/>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34" name="Text Box 1"/>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35" name="Text Box 2"/>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36" name="Text Box 3"/>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37" name="Text Box 4"/>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38" name="Text Box 1"/>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39" name="Text Box 2"/>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40" name="Text Box 3"/>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41" name="Text Box 4"/>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1047750</xdr:colOff>
      <xdr:row>48</xdr:row>
      <xdr:rowOff>0</xdr:rowOff>
    </xdr:from>
    <xdr:to>
      <xdr:col>1</xdr:col>
      <xdr:colOff>1028700</xdr:colOff>
      <xdr:row>48</xdr:row>
      <xdr:rowOff>0</xdr:rowOff>
    </xdr:to>
    <xdr:sp macro="" textlink="">
      <xdr:nvSpPr>
        <xdr:cNvPr id="2" name="Text Box 1"/>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3" name="Text Box 2"/>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4" name="Text Box 3"/>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48</xdr:row>
      <xdr:rowOff>0</xdr:rowOff>
    </xdr:from>
    <xdr:to>
      <xdr:col>1</xdr:col>
      <xdr:colOff>1028700</xdr:colOff>
      <xdr:row>48</xdr:row>
      <xdr:rowOff>0</xdr:rowOff>
    </xdr:to>
    <xdr:sp macro="" textlink="">
      <xdr:nvSpPr>
        <xdr:cNvPr id="5" name="Text Box 4"/>
        <xdr:cNvSpPr txBox="1">
          <a:spLocks noChangeArrowheads="1"/>
        </xdr:cNvSpPr>
      </xdr:nvSpPr>
      <xdr:spPr bwMode="auto">
        <a:xfrm>
          <a:off x="1695450" y="96583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6" name="Text Box 1"/>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7" name="Text Box 2"/>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8" name="Text Box 3"/>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9" name="Text Box 4"/>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10" name="Text Box 1"/>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11" name="Text Box 2"/>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12" name="Text Box 3"/>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49</xdr:row>
      <xdr:rowOff>0</xdr:rowOff>
    </xdr:from>
    <xdr:to>
      <xdr:col>1</xdr:col>
      <xdr:colOff>1028700</xdr:colOff>
      <xdr:row>49</xdr:row>
      <xdr:rowOff>0</xdr:rowOff>
    </xdr:to>
    <xdr:sp macro="" textlink="">
      <xdr:nvSpPr>
        <xdr:cNvPr id="13" name="Text Box 4"/>
        <xdr:cNvSpPr txBox="1">
          <a:spLocks noChangeArrowheads="1"/>
        </xdr:cNvSpPr>
      </xdr:nvSpPr>
      <xdr:spPr bwMode="auto">
        <a:xfrm>
          <a:off x="1695450" y="98615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4" name="Text Box 1"/>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5" name="Text Box 2"/>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6" name="Text Box 3"/>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7" name="Text Box 4"/>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8" name="Text Box 1"/>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19" name="Text Box 2"/>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20" name="Text Box 3"/>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twoCellAnchor>
    <xdr:from>
      <xdr:col>1</xdr:col>
      <xdr:colOff>1047750</xdr:colOff>
      <xdr:row>64</xdr:row>
      <xdr:rowOff>0</xdr:rowOff>
    </xdr:from>
    <xdr:to>
      <xdr:col>1</xdr:col>
      <xdr:colOff>1028700</xdr:colOff>
      <xdr:row>64</xdr:row>
      <xdr:rowOff>0</xdr:rowOff>
    </xdr:to>
    <xdr:sp macro="" textlink="">
      <xdr:nvSpPr>
        <xdr:cNvPr id="21" name="Text Box 4"/>
        <xdr:cNvSpPr txBox="1">
          <a:spLocks noChangeArrowheads="1"/>
        </xdr:cNvSpPr>
      </xdr:nvSpPr>
      <xdr:spPr bwMode="auto">
        <a:xfrm>
          <a:off x="1695450" y="12896850"/>
          <a:ext cx="0" cy="0"/>
        </a:xfrm>
        <a:prstGeom prst="rect">
          <a:avLst/>
        </a:prstGeom>
        <a:solidFill>
          <a:srgbClr val="FFFF0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11"/>
  <sheetViews>
    <sheetView view="pageBreakPreview" zoomScaleSheetLayoutView="100" workbookViewId="0">
      <pane xSplit="3" ySplit="6" topLeftCell="D88" activePane="bottomRight" state="frozen"/>
      <selection pane="topRight" activeCell="D1" sqref="D1"/>
      <selection pane="bottomLeft" activeCell="A7" sqref="A7"/>
      <selection pane="bottomRight" activeCell="C90" sqref="C90"/>
    </sheetView>
  </sheetViews>
  <sheetFormatPr defaultColWidth="6.69140625" defaultRowHeight="15.5"/>
  <cols>
    <col min="1" max="1" width="4.4609375" style="797" customWidth="1"/>
    <col min="2" max="2" width="53.4609375" style="312" customWidth="1"/>
    <col min="3" max="3" width="6.07421875" style="797" customWidth="1"/>
    <col min="4" max="4" width="9.23046875" style="797" customWidth="1"/>
    <col min="5" max="5" width="9.3046875" style="797" customWidth="1"/>
    <col min="6" max="6" width="11.3046875" style="54" customWidth="1"/>
    <col min="7" max="7" width="9" style="54" hidden="1" customWidth="1"/>
    <col min="8" max="8" width="21.3046875" style="312" hidden="1" customWidth="1"/>
    <col min="9" max="15" width="6.69140625" style="54" hidden="1" customWidth="1"/>
    <col min="16" max="16" width="6.84375" style="54" hidden="1" customWidth="1"/>
    <col min="17" max="58" width="6.69140625" style="54" hidden="1" customWidth="1"/>
    <col min="59" max="59" width="5.3046875" style="54" hidden="1" customWidth="1"/>
    <col min="60" max="256" width="6.69140625" style="54"/>
    <col min="257" max="257" width="4.4609375" style="54" customWidth="1"/>
    <col min="258" max="258" width="25.84375" style="54" customWidth="1"/>
    <col min="259" max="263" width="7.84375" style="54" customWidth="1"/>
    <col min="264" max="264" width="16.53515625" style="54" customWidth="1"/>
    <col min="265" max="512" width="6.69140625" style="54"/>
    <col min="513" max="513" width="4.4609375" style="54" customWidth="1"/>
    <col min="514" max="514" width="25.84375" style="54" customWidth="1"/>
    <col min="515" max="519" width="7.84375" style="54" customWidth="1"/>
    <col min="520" max="520" width="16.53515625" style="54" customWidth="1"/>
    <col min="521" max="768" width="6.69140625" style="54"/>
    <col min="769" max="769" width="4.4609375" style="54" customWidth="1"/>
    <col min="770" max="770" width="25.84375" style="54" customWidth="1"/>
    <col min="771" max="775" width="7.84375" style="54" customWidth="1"/>
    <col min="776" max="776" width="16.53515625" style="54" customWidth="1"/>
    <col min="777" max="1024" width="6.69140625" style="54"/>
    <col min="1025" max="1025" width="4.4609375" style="54" customWidth="1"/>
    <col min="1026" max="1026" width="25.84375" style="54" customWidth="1"/>
    <col min="1027" max="1031" width="7.84375" style="54" customWidth="1"/>
    <col min="1032" max="1032" width="16.53515625" style="54" customWidth="1"/>
    <col min="1033" max="1280" width="6.69140625" style="54"/>
    <col min="1281" max="1281" width="4.4609375" style="54" customWidth="1"/>
    <col min="1282" max="1282" width="25.84375" style="54" customWidth="1"/>
    <col min="1283" max="1287" width="7.84375" style="54" customWidth="1"/>
    <col min="1288" max="1288" width="16.53515625" style="54" customWidth="1"/>
    <col min="1289" max="1536" width="6.69140625" style="54"/>
    <col min="1537" max="1537" width="4.4609375" style="54" customWidth="1"/>
    <col min="1538" max="1538" width="25.84375" style="54" customWidth="1"/>
    <col min="1539" max="1543" width="7.84375" style="54" customWidth="1"/>
    <col min="1544" max="1544" width="16.53515625" style="54" customWidth="1"/>
    <col min="1545" max="1792" width="6.69140625" style="54"/>
    <col min="1793" max="1793" width="4.4609375" style="54" customWidth="1"/>
    <col min="1794" max="1794" width="25.84375" style="54" customWidth="1"/>
    <col min="1795" max="1799" width="7.84375" style="54" customWidth="1"/>
    <col min="1800" max="1800" width="16.53515625" style="54" customWidth="1"/>
    <col min="1801" max="2048" width="6.69140625" style="54"/>
    <col min="2049" max="2049" width="4.4609375" style="54" customWidth="1"/>
    <col min="2050" max="2050" width="25.84375" style="54" customWidth="1"/>
    <col min="2051" max="2055" width="7.84375" style="54" customWidth="1"/>
    <col min="2056" max="2056" width="16.53515625" style="54" customWidth="1"/>
    <col min="2057" max="2304" width="6.69140625" style="54"/>
    <col min="2305" max="2305" width="4.4609375" style="54" customWidth="1"/>
    <col min="2306" max="2306" width="25.84375" style="54" customWidth="1"/>
    <col min="2307" max="2311" width="7.84375" style="54" customWidth="1"/>
    <col min="2312" max="2312" width="16.53515625" style="54" customWidth="1"/>
    <col min="2313" max="2560" width="6.69140625" style="54"/>
    <col min="2561" max="2561" width="4.4609375" style="54" customWidth="1"/>
    <col min="2562" max="2562" width="25.84375" style="54" customWidth="1"/>
    <col min="2563" max="2567" width="7.84375" style="54" customWidth="1"/>
    <col min="2568" max="2568" width="16.53515625" style="54" customWidth="1"/>
    <col min="2569" max="2816" width="6.69140625" style="54"/>
    <col min="2817" max="2817" width="4.4609375" style="54" customWidth="1"/>
    <col min="2818" max="2818" width="25.84375" style="54" customWidth="1"/>
    <col min="2819" max="2823" width="7.84375" style="54" customWidth="1"/>
    <col min="2824" max="2824" width="16.53515625" style="54" customWidth="1"/>
    <col min="2825" max="3072" width="6.69140625" style="54"/>
    <col min="3073" max="3073" width="4.4609375" style="54" customWidth="1"/>
    <col min="3074" max="3074" width="25.84375" style="54" customWidth="1"/>
    <col min="3075" max="3079" width="7.84375" style="54" customWidth="1"/>
    <col min="3080" max="3080" width="16.53515625" style="54" customWidth="1"/>
    <col min="3081" max="3328" width="6.69140625" style="54"/>
    <col min="3329" max="3329" width="4.4609375" style="54" customWidth="1"/>
    <col min="3330" max="3330" width="25.84375" style="54" customWidth="1"/>
    <col min="3331" max="3335" width="7.84375" style="54" customWidth="1"/>
    <col min="3336" max="3336" width="16.53515625" style="54" customWidth="1"/>
    <col min="3337" max="3584" width="6.69140625" style="54"/>
    <col min="3585" max="3585" width="4.4609375" style="54" customWidth="1"/>
    <col min="3586" max="3586" width="25.84375" style="54" customWidth="1"/>
    <col min="3587" max="3591" width="7.84375" style="54" customWidth="1"/>
    <col min="3592" max="3592" width="16.53515625" style="54" customWidth="1"/>
    <col min="3593" max="3840" width="6.69140625" style="54"/>
    <col min="3841" max="3841" width="4.4609375" style="54" customWidth="1"/>
    <col min="3842" max="3842" width="25.84375" style="54" customWidth="1"/>
    <col min="3843" max="3847" width="7.84375" style="54" customWidth="1"/>
    <col min="3848" max="3848" width="16.53515625" style="54" customWidth="1"/>
    <col min="3849" max="4096" width="6.69140625" style="54"/>
    <col min="4097" max="4097" width="4.4609375" style="54" customWidth="1"/>
    <col min="4098" max="4098" width="25.84375" style="54" customWidth="1"/>
    <col min="4099" max="4103" width="7.84375" style="54" customWidth="1"/>
    <col min="4104" max="4104" width="16.53515625" style="54" customWidth="1"/>
    <col min="4105" max="4352" width="6.69140625" style="54"/>
    <col min="4353" max="4353" width="4.4609375" style="54" customWidth="1"/>
    <col min="4354" max="4354" width="25.84375" style="54" customWidth="1"/>
    <col min="4355" max="4359" width="7.84375" style="54" customWidth="1"/>
    <col min="4360" max="4360" width="16.53515625" style="54" customWidth="1"/>
    <col min="4361" max="4608" width="6.69140625" style="54"/>
    <col min="4609" max="4609" width="4.4609375" style="54" customWidth="1"/>
    <col min="4610" max="4610" width="25.84375" style="54" customWidth="1"/>
    <col min="4611" max="4615" width="7.84375" style="54" customWidth="1"/>
    <col min="4616" max="4616" width="16.53515625" style="54" customWidth="1"/>
    <col min="4617" max="4864" width="6.69140625" style="54"/>
    <col min="4865" max="4865" width="4.4609375" style="54" customWidth="1"/>
    <col min="4866" max="4866" width="25.84375" style="54" customWidth="1"/>
    <col min="4867" max="4871" width="7.84375" style="54" customWidth="1"/>
    <col min="4872" max="4872" width="16.53515625" style="54" customWidth="1"/>
    <col min="4873" max="5120" width="6.69140625" style="54"/>
    <col min="5121" max="5121" width="4.4609375" style="54" customWidth="1"/>
    <col min="5122" max="5122" width="25.84375" style="54" customWidth="1"/>
    <col min="5123" max="5127" width="7.84375" style="54" customWidth="1"/>
    <col min="5128" max="5128" width="16.53515625" style="54" customWidth="1"/>
    <col min="5129" max="5376" width="6.69140625" style="54"/>
    <col min="5377" max="5377" width="4.4609375" style="54" customWidth="1"/>
    <col min="5378" max="5378" width="25.84375" style="54" customWidth="1"/>
    <col min="5379" max="5383" width="7.84375" style="54" customWidth="1"/>
    <col min="5384" max="5384" width="16.53515625" style="54" customWidth="1"/>
    <col min="5385" max="5632" width="6.69140625" style="54"/>
    <col min="5633" max="5633" width="4.4609375" style="54" customWidth="1"/>
    <col min="5634" max="5634" width="25.84375" style="54" customWidth="1"/>
    <col min="5635" max="5639" width="7.84375" style="54" customWidth="1"/>
    <col min="5640" max="5640" width="16.53515625" style="54" customWidth="1"/>
    <col min="5641" max="5888" width="6.69140625" style="54"/>
    <col min="5889" max="5889" width="4.4609375" style="54" customWidth="1"/>
    <col min="5890" max="5890" width="25.84375" style="54" customWidth="1"/>
    <col min="5891" max="5895" width="7.84375" style="54" customWidth="1"/>
    <col min="5896" max="5896" width="16.53515625" style="54" customWidth="1"/>
    <col min="5897" max="6144" width="6.69140625" style="54"/>
    <col min="6145" max="6145" width="4.4609375" style="54" customWidth="1"/>
    <col min="6146" max="6146" width="25.84375" style="54" customWidth="1"/>
    <col min="6147" max="6151" width="7.84375" style="54" customWidth="1"/>
    <col min="6152" max="6152" width="16.53515625" style="54" customWidth="1"/>
    <col min="6153" max="6400" width="6.69140625" style="54"/>
    <col min="6401" max="6401" width="4.4609375" style="54" customWidth="1"/>
    <col min="6402" max="6402" width="25.84375" style="54" customWidth="1"/>
    <col min="6403" max="6407" width="7.84375" style="54" customWidth="1"/>
    <col min="6408" max="6408" width="16.53515625" style="54" customWidth="1"/>
    <col min="6409" max="6656" width="6.69140625" style="54"/>
    <col min="6657" max="6657" width="4.4609375" style="54" customWidth="1"/>
    <col min="6658" max="6658" width="25.84375" style="54" customWidth="1"/>
    <col min="6659" max="6663" width="7.84375" style="54" customWidth="1"/>
    <col min="6664" max="6664" width="16.53515625" style="54" customWidth="1"/>
    <col min="6665" max="6912" width="6.69140625" style="54"/>
    <col min="6913" max="6913" width="4.4609375" style="54" customWidth="1"/>
    <col min="6914" max="6914" width="25.84375" style="54" customWidth="1"/>
    <col min="6915" max="6919" width="7.84375" style="54" customWidth="1"/>
    <col min="6920" max="6920" width="16.53515625" style="54" customWidth="1"/>
    <col min="6921" max="7168" width="6.69140625" style="54"/>
    <col min="7169" max="7169" width="4.4609375" style="54" customWidth="1"/>
    <col min="7170" max="7170" width="25.84375" style="54" customWidth="1"/>
    <col min="7171" max="7175" width="7.84375" style="54" customWidth="1"/>
    <col min="7176" max="7176" width="16.53515625" style="54" customWidth="1"/>
    <col min="7177" max="7424" width="6.69140625" style="54"/>
    <col min="7425" max="7425" width="4.4609375" style="54" customWidth="1"/>
    <col min="7426" max="7426" width="25.84375" style="54" customWidth="1"/>
    <col min="7427" max="7431" width="7.84375" style="54" customWidth="1"/>
    <col min="7432" max="7432" width="16.53515625" style="54" customWidth="1"/>
    <col min="7433" max="7680" width="6.69140625" style="54"/>
    <col min="7681" max="7681" width="4.4609375" style="54" customWidth="1"/>
    <col min="7682" max="7682" width="25.84375" style="54" customWidth="1"/>
    <col min="7683" max="7687" width="7.84375" style="54" customWidth="1"/>
    <col min="7688" max="7688" width="16.53515625" style="54" customWidth="1"/>
    <col min="7689" max="7936" width="6.69140625" style="54"/>
    <col min="7937" max="7937" width="4.4609375" style="54" customWidth="1"/>
    <col min="7938" max="7938" width="25.84375" style="54" customWidth="1"/>
    <col min="7939" max="7943" width="7.84375" style="54" customWidth="1"/>
    <col min="7944" max="7944" width="16.53515625" style="54" customWidth="1"/>
    <col min="7945" max="8192" width="6.69140625" style="54"/>
    <col min="8193" max="8193" width="4.4609375" style="54" customWidth="1"/>
    <col min="8194" max="8194" width="25.84375" style="54" customWidth="1"/>
    <col min="8195" max="8199" width="7.84375" style="54" customWidth="1"/>
    <col min="8200" max="8200" width="16.53515625" style="54" customWidth="1"/>
    <col min="8201" max="8448" width="6.69140625" style="54"/>
    <col min="8449" max="8449" width="4.4609375" style="54" customWidth="1"/>
    <col min="8450" max="8450" width="25.84375" style="54" customWidth="1"/>
    <col min="8451" max="8455" width="7.84375" style="54" customWidth="1"/>
    <col min="8456" max="8456" width="16.53515625" style="54" customWidth="1"/>
    <col min="8457" max="8704" width="6.69140625" style="54"/>
    <col min="8705" max="8705" width="4.4609375" style="54" customWidth="1"/>
    <col min="8706" max="8706" width="25.84375" style="54" customWidth="1"/>
    <col min="8707" max="8711" width="7.84375" style="54" customWidth="1"/>
    <col min="8712" max="8712" width="16.53515625" style="54" customWidth="1"/>
    <col min="8713" max="8960" width="6.69140625" style="54"/>
    <col min="8961" max="8961" width="4.4609375" style="54" customWidth="1"/>
    <col min="8962" max="8962" width="25.84375" style="54" customWidth="1"/>
    <col min="8963" max="8967" width="7.84375" style="54" customWidth="1"/>
    <col min="8968" max="8968" width="16.53515625" style="54" customWidth="1"/>
    <col min="8969" max="9216" width="6.69140625" style="54"/>
    <col min="9217" max="9217" width="4.4609375" style="54" customWidth="1"/>
    <col min="9218" max="9218" width="25.84375" style="54" customWidth="1"/>
    <col min="9219" max="9223" width="7.84375" style="54" customWidth="1"/>
    <col min="9224" max="9224" width="16.53515625" style="54" customWidth="1"/>
    <col min="9225" max="9472" width="6.69140625" style="54"/>
    <col min="9473" max="9473" width="4.4609375" style="54" customWidth="1"/>
    <col min="9474" max="9474" width="25.84375" style="54" customWidth="1"/>
    <col min="9475" max="9479" width="7.84375" style="54" customWidth="1"/>
    <col min="9480" max="9480" width="16.53515625" style="54" customWidth="1"/>
    <col min="9481" max="9728" width="6.69140625" style="54"/>
    <col min="9729" max="9729" width="4.4609375" style="54" customWidth="1"/>
    <col min="9730" max="9730" width="25.84375" style="54" customWidth="1"/>
    <col min="9731" max="9735" width="7.84375" style="54" customWidth="1"/>
    <col min="9736" max="9736" width="16.53515625" style="54" customWidth="1"/>
    <col min="9737" max="9984" width="6.69140625" style="54"/>
    <col min="9985" max="9985" width="4.4609375" style="54" customWidth="1"/>
    <col min="9986" max="9986" width="25.84375" style="54" customWidth="1"/>
    <col min="9987" max="9991" width="7.84375" style="54" customWidth="1"/>
    <col min="9992" max="9992" width="16.53515625" style="54" customWidth="1"/>
    <col min="9993" max="10240" width="6.69140625" style="54"/>
    <col min="10241" max="10241" width="4.4609375" style="54" customWidth="1"/>
    <col min="10242" max="10242" width="25.84375" style="54" customWidth="1"/>
    <col min="10243" max="10247" width="7.84375" style="54" customWidth="1"/>
    <col min="10248" max="10248" width="16.53515625" style="54" customWidth="1"/>
    <col min="10249" max="10496" width="6.69140625" style="54"/>
    <col min="10497" max="10497" width="4.4609375" style="54" customWidth="1"/>
    <col min="10498" max="10498" width="25.84375" style="54" customWidth="1"/>
    <col min="10499" max="10503" width="7.84375" style="54" customWidth="1"/>
    <col min="10504" max="10504" width="16.53515625" style="54" customWidth="1"/>
    <col min="10505" max="10752" width="6.69140625" style="54"/>
    <col min="10753" max="10753" width="4.4609375" style="54" customWidth="1"/>
    <col min="10754" max="10754" width="25.84375" style="54" customWidth="1"/>
    <col min="10755" max="10759" width="7.84375" style="54" customWidth="1"/>
    <col min="10760" max="10760" width="16.53515625" style="54" customWidth="1"/>
    <col min="10761" max="11008" width="6.69140625" style="54"/>
    <col min="11009" max="11009" width="4.4609375" style="54" customWidth="1"/>
    <col min="11010" max="11010" width="25.84375" style="54" customWidth="1"/>
    <col min="11011" max="11015" width="7.84375" style="54" customWidth="1"/>
    <col min="11016" max="11016" width="16.53515625" style="54" customWidth="1"/>
    <col min="11017" max="11264" width="6.69140625" style="54"/>
    <col min="11265" max="11265" width="4.4609375" style="54" customWidth="1"/>
    <col min="11266" max="11266" width="25.84375" style="54" customWidth="1"/>
    <col min="11267" max="11271" width="7.84375" style="54" customWidth="1"/>
    <col min="11272" max="11272" width="16.53515625" style="54" customWidth="1"/>
    <col min="11273" max="11520" width="6.69140625" style="54"/>
    <col min="11521" max="11521" width="4.4609375" style="54" customWidth="1"/>
    <col min="11522" max="11522" width="25.84375" style="54" customWidth="1"/>
    <col min="11523" max="11527" width="7.84375" style="54" customWidth="1"/>
    <col min="11528" max="11528" width="16.53515625" style="54" customWidth="1"/>
    <col min="11529" max="11776" width="6.69140625" style="54"/>
    <col min="11777" max="11777" width="4.4609375" style="54" customWidth="1"/>
    <col min="11778" max="11778" width="25.84375" style="54" customWidth="1"/>
    <col min="11779" max="11783" width="7.84375" style="54" customWidth="1"/>
    <col min="11784" max="11784" width="16.53515625" style="54" customWidth="1"/>
    <col min="11785" max="12032" width="6.69140625" style="54"/>
    <col min="12033" max="12033" width="4.4609375" style="54" customWidth="1"/>
    <col min="12034" max="12034" width="25.84375" style="54" customWidth="1"/>
    <col min="12035" max="12039" width="7.84375" style="54" customWidth="1"/>
    <col min="12040" max="12040" width="16.53515625" style="54" customWidth="1"/>
    <col min="12041" max="12288" width="6.69140625" style="54"/>
    <col min="12289" max="12289" width="4.4609375" style="54" customWidth="1"/>
    <col min="12290" max="12290" width="25.84375" style="54" customWidth="1"/>
    <col min="12291" max="12295" width="7.84375" style="54" customWidth="1"/>
    <col min="12296" max="12296" width="16.53515625" style="54" customWidth="1"/>
    <col min="12297" max="12544" width="6.69140625" style="54"/>
    <col min="12545" max="12545" width="4.4609375" style="54" customWidth="1"/>
    <col min="12546" max="12546" width="25.84375" style="54" customWidth="1"/>
    <col min="12547" max="12551" width="7.84375" style="54" customWidth="1"/>
    <col min="12552" max="12552" width="16.53515625" style="54" customWidth="1"/>
    <col min="12553" max="12800" width="6.69140625" style="54"/>
    <col min="12801" max="12801" width="4.4609375" style="54" customWidth="1"/>
    <col min="12802" max="12802" width="25.84375" style="54" customWidth="1"/>
    <col min="12803" max="12807" width="7.84375" style="54" customWidth="1"/>
    <col min="12808" max="12808" width="16.53515625" style="54" customWidth="1"/>
    <col min="12809" max="13056" width="6.69140625" style="54"/>
    <col min="13057" max="13057" width="4.4609375" style="54" customWidth="1"/>
    <col min="13058" max="13058" width="25.84375" style="54" customWidth="1"/>
    <col min="13059" max="13063" width="7.84375" style="54" customWidth="1"/>
    <col min="13064" max="13064" width="16.53515625" style="54" customWidth="1"/>
    <col min="13065" max="13312" width="6.69140625" style="54"/>
    <col min="13313" max="13313" width="4.4609375" style="54" customWidth="1"/>
    <col min="13314" max="13314" width="25.84375" style="54" customWidth="1"/>
    <col min="13315" max="13319" width="7.84375" style="54" customWidth="1"/>
    <col min="13320" max="13320" width="16.53515625" style="54" customWidth="1"/>
    <col min="13321" max="13568" width="6.69140625" style="54"/>
    <col min="13569" max="13569" width="4.4609375" style="54" customWidth="1"/>
    <col min="13570" max="13570" width="25.84375" style="54" customWidth="1"/>
    <col min="13571" max="13575" width="7.84375" style="54" customWidth="1"/>
    <col min="13576" max="13576" width="16.53515625" style="54" customWidth="1"/>
    <col min="13577" max="13824" width="6.69140625" style="54"/>
    <col min="13825" max="13825" width="4.4609375" style="54" customWidth="1"/>
    <col min="13826" max="13826" width="25.84375" style="54" customWidth="1"/>
    <col min="13827" max="13831" width="7.84375" style="54" customWidth="1"/>
    <col min="13832" max="13832" width="16.53515625" style="54" customWidth="1"/>
    <col min="13833" max="14080" width="6.69140625" style="54"/>
    <col min="14081" max="14081" width="4.4609375" style="54" customWidth="1"/>
    <col min="14082" max="14082" width="25.84375" style="54" customWidth="1"/>
    <col min="14083" max="14087" width="7.84375" style="54" customWidth="1"/>
    <col min="14088" max="14088" width="16.53515625" style="54" customWidth="1"/>
    <col min="14089" max="14336" width="6.69140625" style="54"/>
    <col min="14337" max="14337" width="4.4609375" style="54" customWidth="1"/>
    <col min="14338" max="14338" width="25.84375" style="54" customWidth="1"/>
    <col min="14339" max="14343" width="7.84375" style="54" customWidth="1"/>
    <col min="14344" max="14344" width="16.53515625" style="54" customWidth="1"/>
    <col min="14345" max="14592" width="6.69140625" style="54"/>
    <col min="14593" max="14593" width="4.4609375" style="54" customWidth="1"/>
    <col min="14594" max="14594" width="25.84375" style="54" customWidth="1"/>
    <col min="14595" max="14599" width="7.84375" style="54" customWidth="1"/>
    <col min="14600" max="14600" width="16.53515625" style="54" customWidth="1"/>
    <col min="14601" max="14848" width="6.69140625" style="54"/>
    <col min="14849" max="14849" width="4.4609375" style="54" customWidth="1"/>
    <col min="14850" max="14850" width="25.84375" style="54" customWidth="1"/>
    <col min="14851" max="14855" width="7.84375" style="54" customWidth="1"/>
    <col min="14856" max="14856" width="16.53515625" style="54" customWidth="1"/>
    <col min="14857" max="15104" width="6.69140625" style="54"/>
    <col min="15105" max="15105" width="4.4609375" style="54" customWidth="1"/>
    <col min="15106" max="15106" width="25.84375" style="54" customWidth="1"/>
    <col min="15107" max="15111" width="7.84375" style="54" customWidth="1"/>
    <col min="15112" max="15112" width="16.53515625" style="54" customWidth="1"/>
    <col min="15113" max="15360" width="6.69140625" style="54"/>
    <col min="15361" max="15361" width="4.4609375" style="54" customWidth="1"/>
    <col min="15362" max="15362" width="25.84375" style="54" customWidth="1"/>
    <col min="15363" max="15367" width="7.84375" style="54" customWidth="1"/>
    <col min="15368" max="15368" width="16.53515625" style="54" customWidth="1"/>
    <col min="15369" max="15616" width="6.69140625" style="54"/>
    <col min="15617" max="15617" width="4.4609375" style="54" customWidth="1"/>
    <col min="15618" max="15618" width="25.84375" style="54" customWidth="1"/>
    <col min="15619" max="15623" width="7.84375" style="54" customWidth="1"/>
    <col min="15624" max="15624" width="16.53515625" style="54" customWidth="1"/>
    <col min="15625" max="15872" width="6.69140625" style="54"/>
    <col min="15873" max="15873" width="4.4609375" style="54" customWidth="1"/>
    <col min="15874" max="15874" width="25.84375" style="54" customWidth="1"/>
    <col min="15875" max="15879" width="7.84375" style="54" customWidth="1"/>
    <col min="15880" max="15880" width="16.53515625" style="54" customWidth="1"/>
    <col min="15881" max="16128" width="6.69140625" style="54"/>
    <col min="16129" max="16129" width="4.4609375" style="54" customWidth="1"/>
    <col min="16130" max="16130" width="25.84375" style="54" customWidth="1"/>
    <col min="16131" max="16135" width="7.84375" style="54" customWidth="1"/>
    <col min="16136" max="16136" width="16.53515625" style="54" customWidth="1"/>
    <col min="16137" max="16384" width="6.69140625" style="54"/>
  </cols>
  <sheetData>
    <row r="1" spans="1:190" ht="17.5">
      <c r="A1" s="1005" t="s">
        <v>933</v>
      </c>
      <c r="B1" s="1005"/>
      <c r="C1" s="1005"/>
      <c r="D1" s="1005"/>
      <c r="E1" s="1005"/>
      <c r="F1" s="1005"/>
      <c r="G1" s="1005"/>
      <c r="H1" s="1005"/>
      <c r="I1" s="1005"/>
      <c r="J1" s="1005"/>
      <c r="K1" s="1005"/>
      <c r="L1" s="1005"/>
      <c r="M1" s="1005"/>
      <c r="N1" s="1005"/>
      <c r="O1" s="1005"/>
      <c r="P1" s="1005"/>
      <c r="Q1" s="1005"/>
      <c r="R1" s="1005"/>
      <c r="S1" s="1005"/>
    </row>
    <row r="2" spans="1:190" ht="16.5" hidden="1">
      <c r="A2" s="1006" t="s">
        <v>687</v>
      </c>
      <c r="B2" s="1007"/>
      <c r="C2" s="1007"/>
      <c r="D2" s="1007"/>
      <c r="E2" s="1007"/>
      <c r="F2" s="1007"/>
      <c r="G2" s="1007"/>
      <c r="H2" s="1007"/>
    </row>
    <row r="3" spans="1:190" ht="16.5" hidden="1">
      <c r="A3" s="1008" t="s">
        <v>343</v>
      </c>
      <c r="B3" s="1008"/>
      <c r="C3" s="1008"/>
      <c r="D3" s="1008"/>
      <c r="E3" s="1008"/>
      <c r="F3" s="1008"/>
      <c r="G3" s="1008"/>
      <c r="H3" s="1008"/>
      <c r="I3" s="279"/>
      <c r="J3" s="279"/>
    </row>
    <row r="4" spans="1:190" s="566" customFormat="1" ht="28.4" customHeight="1">
      <c r="A4" s="1009" t="s">
        <v>0</v>
      </c>
      <c r="B4" s="1011" t="s">
        <v>240</v>
      </c>
      <c r="C4" s="727" t="s">
        <v>1360</v>
      </c>
      <c r="D4" s="1011" t="s">
        <v>721</v>
      </c>
      <c r="E4" s="1011" t="s">
        <v>896</v>
      </c>
      <c r="F4" s="1011" t="s">
        <v>2</v>
      </c>
    </row>
    <row r="5" spans="1:190" s="566" customFormat="1" ht="20.149999999999999" customHeight="1">
      <c r="A5" s="1010"/>
      <c r="B5" s="1012"/>
      <c r="D5" s="1012"/>
      <c r="E5" s="1012"/>
      <c r="F5" s="1012"/>
    </row>
    <row r="6" spans="1:190" s="566" customFormat="1" ht="16.5">
      <c r="A6" s="57"/>
      <c r="B6" s="728" t="s">
        <v>21</v>
      </c>
      <c r="C6" s="818"/>
      <c r="D6" s="818">
        <f t="shared" ref="D6" si="0">D7+D12+D50+D80+D86</f>
        <v>533.77459999999985</v>
      </c>
      <c r="E6" s="818">
        <f>E7+E12+E50+E80+E86</f>
        <v>353.00910000000005</v>
      </c>
      <c r="F6" s="57"/>
    </row>
    <row r="7" spans="1:190" s="566" customFormat="1" ht="28.5" customHeight="1">
      <c r="A7" s="567" t="s">
        <v>22</v>
      </c>
      <c r="B7" s="568" t="s">
        <v>897</v>
      </c>
      <c r="C7" s="819"/>
      <c r="D7" s="569">
        <f>SUM(D8:D11)</f>
        <v>8.82</v>
      </c>
      <c r="E7" s="569">
        <f>SUM(E8:E11)</f>
        <v>6.6199999999999992</v>
      </c>
      <c r="F7" s="570">
        <v>1</v>
      </c>
    </row>
    <row r="8" spans="1:190" s="566" customFormat="1" ht="20.149999999999999" customHeight="1">
      <c r="A8" s="641">
        <v>1</v>
      </c>
      <c r="B8" s="88" t="s">
        <v>898</v>
      </c>
      <c r="C8" s="640" t="s">
        <v>11</v>
      </c>
      <c r="D8" s="359">
        <v>7</v>
      </c>
      <c r="E8" s="359">
        <v>5</v>
      </c>
      <c r="F8" s="640" t="s">
        <v>265</v>
      </c>
    </row>
    <row r="9" spans="1:190" s="566" customFormat="1" ht="20.149999999999999" customHeight="1">
      <c r="A9" s="392">
        <v>2</v>
      </c>
      <c r="B9" s="348" t="s">
        <v>628</v>
      </c>
      <c r="C9" s="360" t="s">
        <v>11</v>
      </c>
      <c r="D9" s="359">
        <v>0.3</v>
      </c>
      <c r="E9" s="359">
        <v>0.1</v>
      </c>
      <c r="F9" s="357" t="s">
        <v>299</v>
      </c>
      <c r="G9" s="571"/>
      <c r="H9" s="571"/>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c r="BT9" s="571"/>
      <c r="BU9" s="571"/>
      <c r="BV9" s="571"/>
      <c r="BW9" s="571"/>
      <c r="BX9" s="571"/>
      <c r="BY9" s="571"/>
      <c r="BZ9" s="571"/>
      <c r="CA9" s="571"/>
      <c r="CB9" s="571"/>
      <c r="CC9" s="571"/>
      <c r="CD9" s="571"/>
      <c r="CE9" s="571"/>
      <c r="CF9" s="571"/>
      <c r="CG9" s="571"/>
      <c r="CH9" s="571"/>
      <c r="CI9" s="571"/>
      <c r="CJ9" s="571"/>
      <c r="CK9" s="571"/>
      <c r="CL9" s="571"/>
      <c r="CM9" s="571"/>
      <c r="CN9" s="571"/>
      <c r="CO9" s="571"/>
      <c r="CP9" s="571"/>
      <c r="CQ9" s="571"/>
      <c r="CR9" s="571"/>
      <c r="CS9" s="571"/>
      <c r="CT9" s="571"/>
      <c r="CU9" s="571"/>
      <c r="CV9" s="571"/>
      <c r="CW9" s="571"/>
      <c r="CX9" s="571"/>
      <c r="CY9" s="571"/>
      <c r="CZ9" s="571"/>
      <c r="DA9" s="571"/>
      <c r="DB9" s="571"/>
      <c r="DC9" s="571"/>
      <c r="DD9" s="571"/>
      <c r="DE9" s="571"/>
      <c r="DF9" s="571"/>
      <c r="DG9" s="571"/>
      <c r="DH9" s="571"/>
      <c r="DI9" s="571"/>
      <c r="DJ9" s="571"/>
      <c r="DK9" s="571"/>
      <c r="DL9" s="571"/>
      <c r="DM9" s="571"/>
      <c r="DN9" s="571"/>
      <c r="DO9" s="571"/>
      <c r="DP9" s="571"/>
      <c r="DQ9" s="571"/>
      <c r="DR9" s="571"/>
      <c r="DS9" s="571"/>
      <c r="DT9" s="571"/>
      <c r="DU9" s="571"/>
      <c r="DV9" s="571"/>
      <c r="DW9" s="571"/>
      <c r="DX9" s="571"/>
      <c r="DY9" s="571"/>
      <c r="DZ9" s="571"/>
      <c r="EA9" s="571"/>
      <c r="EB9" s="571"/>
      <c r="EC9" s="571"/>
      <c r="ED9" s="571"/>
      <c r="EE9" s="571"/>
      <c r="EF9" s="571"/>
      <c r="EG9" s="571"/>
      <c r="EH9" s="571"/>
      <c r="EI9" s="571"/>
      <c r="EJ9" s="571"/>
      <c r="EK9" s="571"/>
      <c r="EL9" s="571"/>
      <c r="EM9" s="571"/>
      <c r="EN9" s="571"/>
      <c r="EO9" s="571"/>
      <c r="EP9" s="571"/>
      <c r="EQ9" s="571"/>
      <c r="ER9" s="571"/>
      <c r="ES9" s="571"/>
      <c r="ET9" s="571"/>
      <c r="EU9" s="571"/>
      <c r="EV9" s="571"/>
      <c r="EW9" s="571"/>
      <c r="EX9" s="571"/>
      <c r="EY9" s="571"/>
      <c r="EZ9" s="571"/>
      <c r="FA9" s="571"/>
      <c r="FB9" s="571"/>
      <c r="FC9" s="571"/>
      <c r="FD9" s="571"/>
      <c r="FE9" s="571"/>
      <c r="FF9" s="571"/>
      <c r="FG9" s="571"/>
      <c r="FH9" s="571"/>
      <c r="FI9" s="571"/>
      <c r="FJ9" s="571"/>
      <c r="FK9" s="571"/>
      <c r="FL9" s="571"/>
      <c r="FM9" s="571"/>
      <c r="FN9" s="571"/>
      <c r="FO9" s="571"/>
      <c r="FP9" s="571"/>
      <c r="FQ9" s="571"/>
      <c r="FR9" s="571"/>
      <c r="FS9" s="571"/>
      <c r="FT9" s="571"/>
      <c r="FU9" s="571"/>
      <c r="FV9" s="571"/>
      <c r="FW9" s="571"/>
      <c r="FX9" s="571"/>
      <c r="FY9" s="571"/>
      <c r="FZ9" s="571"/>
      <c r="GA9" s="571"/>
      <c r="GB9" s="571"/>
      <c r="GC9" s="571"/>
      <c r="GD9" s="571"/>
      <c r="GE9" s="571"/>
      <c r="GF9" s="571"/>
      <c r="GG9" s="571"/>
      <c r="GH9" s="571"/>
    </row>
    <row r="10" spans="1:190" s="566" customFormat="1" ht="30.65" customHeight="1">
      <c r="A10" s="641">
        <v>3</v>
      </c>
      <c r="B10" s="88" t="s">
        <v>899</v>
      </c>
      <c r="C10" s="640" t="s">
        <v>10</v>
      </c>
      <c r="D10" s="59">
        <v>1.51</v>
      </c>
      <c r="E10" s="572">
        <v>1.51</v>
      </c>
      <c r="F10" s="640" t="s">
        <v>414</v>
      </c>
    </row>
    <row r="11" spans="1:190" s="566" customFormat="1" ht="20.149999999999999" customHeight="1">
      <c r="A11" s="392">
        <v>4</v>
      </c>
      <c r="B11" s="341" t="s">
        <v>900</v>
      </c>
      <c r="C11" s="640" t="s">
        <v>10</v>
      </c>
      <c r="D11" s="59">
        <v>0.01</v>
      </c>
      <c r="E11" s="59">
        <v>0.01</v>
      </c>
      <c r="F11" s="641" t="s">
        <v>306</v>
      </c>
    </row>
    <row r="12" spans="1:190" s="566" customFormat="1" ht="32.5" customHeight="1">
      <c r="A12" s="96" t="s">
        <v>24</v>
      </c>
      <c r="B12" s="86" t="s">
        <v>901</v>
      </c>
      <c r="C12" s="640"/>
      <c r="D12" s="573">
        <f>SUM(D13:D49)</f>
        <v>90.244999999999962</v>
      </c>
      <c r="E12" s="573">
        <f>SUM(E13:E49)</f>
        <v>49.215000000000011</v>
      </c>
      <c r="F12" s="574">
        <v>1</v>
      </c>
    </row>
    <row r="13" spans="1:190" s="566" customFormat="1" ht="20.149999999999999" customHeight="1">
      <c r="A13" s="83">
        <v>1</v>
      </c>
      <c r="B13" s="85" t="s">
        <v>416</v>
      </c>
      <c r="C13" s="83" t="s">
        <v>16</v>
      </c>
      <c r="D13" s="59">
        <v>0.11</v>
      </c>
      <c r="E13" s="59">
        <v>0.11</v>
      </c>
      <c r="F13" s="641" t="s">
        <v>417</v>
      </c>
      <c r="BG13" s="566" t="s">
        <v>1354</v>
      </c>
    </row>
    <row r="14" spans="1:190" s="566" customFormat="1" ht="20.149999999999999" customHeight="1">
      <c r="A14" s="83">
        <v>2</v>
      </c>
      <c r="B14" s="85" t="s">
        <v>419</v>
      </c>
      <c r="C14" s="83" t="s">
        <v>16</v>
      </c>
      <c r="D14" s="59">
        <v>1.1000000000000001</v>
      </c>
      <c r="E14" s="59">
        <v>1.1000000000000001</v>
      </c>
      <c r="F14" s="641" t="s">
        <v>420</v>
      </c>
      <c r="BG14" s="566" t="s">
        <v>1354</v>
      </c>
    </row>
    <row r="15" spans="1:190" s="566" customFormat="1" ht="16.5">
      <c r="A15" s="83">
        <v>3</v>
      </c>
      <c r="B15" s="58" t="s">
        <v>423</v>
      </c>
      <c r="C15" s="640" t="s">
        <v>16</v>
      </c>
      <c r="D15" s="59">
        <v>6.03</v>
      </c>
      <c r="E15" s="59">
        <v>6.03</v>
      </c>
      <c r="F15" s="640" t="s">
        <v>424</v>
      </c>
      <c r="BG15" s="719" t="s">
        <v>1355</v>
      </c>
    </row>
    <row r="16" spans="1:190" s="566" customFormat="1" ht="20.149999999999999" customHeight="1">
      <c r="A16" s="83">
        <v>4</v>
      </c>
      <c r="B16" s="348" t="s">
        <v>612</v>
      </c>
      <c r="C16" s="360" t="s">
        <v>16</v>
      </c>
      <c r="D16" s="359">
        <v>0.2</v>
      </c>
      <c r="E16" s="359">
        <v>0.2</v>
      </c>
      <c r="F16" s="357" t="s">
        <v>296</v>
      </c>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t="s">
        <v>1354</v>
      </c>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c r="CD16" s="571"/>
      <c r="CE16" s="571"/>
      <c r="CF16" s="571"/>
      <c r="CG16" s="571"/>
      <c r="CH16" s="571"/>
      <c r="CI16" s="571"/>
      <c r="CJ16" s="571"/>
      <c r="CK16" s="571"/>
      <c r="CL16" s="571"/>
      <c r="CM16" s="571"/>
      <c r="CN16" s="571"/>
      <c r="CO16" s="571"/>
      <c r="CP16" s="571"/>
      <c r="CQ16" s="571"/>
      <c r="CR16" s="571"/>
      <c r="CS16" s="571"/>
      <c r="CT16" s="571"/>
      <c r="CU16" s="571"/>
      <c r="CV16" s="571"/>
      <c r="CW16" s="571"/>
      <c r="CX16" s="571"/>
      <c r="CY16" s="571"/>
      <c r="CZ16" s="571"/>
      <c r="DA16" s="571"/>
      <c r="DB16" s="571"/>
      <c r="DC16" s="571"/>
      <c r="DD16" s="571"/>
      <c r="DE16" s="571"/>
      <c r="DF16" s="571"/>
      <c r="DG16" s="571"/>
      <c r="DH16" s="571"/>
      <c r="DI16" s="571"/>
      <c r="DJ16" s="571"/>
      <c r="DK16" s="571"/>
      <c r="DL16" s="571"/>
      <c r="DM16" s="571"/>
      <c r="DN16" s="571"/>
      <c r="DO16" s="571"/>
      <c r="DP16" s="571"/>
      <c r="DQ16" s="571"/>
      <c r="DR16" s="571"/>
      <c r="DS16" s="571"/>
      <c r="DT16" s="571"/>
      <c r="DU16" s="571"/>
      <c r="DV16" s="571"/>
      <c r="DW16" s="571"/>
      <c r="DX16" s="571"/>
      <c r="DY16" s="571"/>
      <c r="DZ16" s="571"/>
      <c r="EA16" s="571"/>
      <c r="EB16" s="571"/>
      <c r="EC16" s="571"/>
      <c r="ED16" s="571"/>
      <c r="EE16" s="571"/>
      <c r="EF16" s="571"/>
      <c r="EG16" s="571"/>
      <c r="EH16" s="571"/>
      <c r="EI16" s="571"/>
      <c r="EJ16" s="571"/>
      <c r="EK16" s="571"/>
      <c r="EL16" s="571"/>
      <c r="EM16" s="571"/>
      <c r="EN16" s="571"/>
      <c r="EO16" s="571"/>
      <c r="EP16" s="571"/>
      <c r="EQ16" s="571"/>
      <c r="ER16" s="571"/>
      <c r="ES16" s="571"/>
      <c r="ET16" s="571"/>
      <c r="EU16" s="571"/>
      <c r="EV16" s="571"/>
      <c r="EW16" s="571"/>
      <c r="EX16" s="571"/>
      <c r="EY16" s="571"/>
      <c r="EZ16" s="571"/>
      <c r="FA16" s="571"/>
      <c r="FB16" s="571"/>
      <c r="FC16" s="571"/>
      <c r="FD16" s="571"/>
      <c r="FE16" s="571"/>
      <c r="FF16" s="571"/>
      <c r="FG16" s="571"/>
      <c r="FH16" s="571"/>
      <c r="FI16" s="571"/>
      <c r="FJ16" s="571"/>
      <c r="FK16" s="571"/>
      <c r="FL16" s="571"/>
      <c r="FM16" s="571"/>
      <c r="FN16" s="571"/>
      <c r="FO16" s="571"/>
      <c r="FP16" s="571"/>
      <c r="FQ16" s="571"/>
      <c r="FR16" s="571"/>
      <c r="FS16" s="571"/>
      <c r="FT16" s="571"/>
      <c r="FU16" s="571"/>
      <c r="FV16" s="571"/>
      <c r="FW16" s="571"/>
      <c r="FX16" s="571"/>
      <c r="FY16" s="571"/>
      <c r="FZ16" s="571"/>
      <c r="GA16" s="571"/>
      <c r="GB16" s="571"/>
      <c r="GC16" s="571"/>
      <c r="GD16" s="571"/>
      <c r="GE16" s="571"/>
      <c r="GF16" s="571"/>
      <c r="GG16" s="571"/>
      <c r="GH16" s="571"/>
    </row>
    <row r="17" spans="1:256" s="566" customFormat="1" ht="31">
      <c r="A17" s="83">
        <v>5</v>
      </c>
      <c r="B17" s="349" t="s">
        <v>421</v>
      </c>
      <c r="C17" s="802" t="s">
        <v>16</v>
      </c>
      <c r="D17" s="359">
        <v>0.8</v>
      </c>
      <c r="E17" s="359">
        <v>0.4</v>
      </c>
      <c r="F17" s="357" t="s">
        <v>422</v>
      </c>
      <c r="G17" s="571"/>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c r="AW17" s="571"/>
      <c r="AX17" s="571"/>
      <c r="AY17" s="571"/>
      <c r="AZ17" s="571"/>
      <c r="BA17" s="571"/>
      <c r="BB17" s="571"/>
      <c r="BC17" s="571"/>
      <c r="BD17" s="571"/>
      <c r="BE17" s="571"/>
      <c r="BF17" s="571"/>
      <c r="BG17" s="571" t="s">
        <v>1354</v>
      </c>
      <c r="BH17" s="571"/>
      <c r="BI17" s="571"/>
      <c r="BJ17" s="571"/>
      <c r="BK17" s="571"/>
      <c r="BL17" s="571"/>
      <c r="BM17" s="571"/>
      <c r="BN17" s="571"/>
      <c r="BO17" s="571"/>
      <c r="BP17" s="571"/>
      <c r="BQ17" s="571"/>
      <c r="BR17" s="571"/>
      <c r="BS17" s="571"/>
      <c r="BT17" s="571"/>
      <c r="BU17" s="571"/>
      <c r="BV17" s="571"/>
      <c r="BW17" s="571"/>
      <c r="BX17" s="571"/>
      <c r="BY17" s="571"/>
      <c r="BZ17" s="571"/>
      <c r="CA17" s="571"/>
      <c r="CB17" s="571"/>
      <c r="CC17" s="571"/>
      <c r="CD17" s="571"/>
      <c r="CE17" s="571"/>
      <c r="CF17" s="571"/>
      <c r="CG17" s="571"/>
      <c r="CH17" s="571"/>
      <c r="CI17" s="571"/>
      <c r="CJ17" s="571"/>
      <c r="CK17" s="571"/>
      <c r="CL17" s="571"/>
      <c r="CM17" s="571"/>
      <c r="CN17" s="571"/>
      <c r="CO17" s="571"/>
      <c r="CP17" s="571"/>
      <c r="CQ17" s="571"/>
      <c r="CR17" s="571"/>
      <c r="CS17" s="571"/>
      <c r="CT17" s="571"/>
      <c r="CU17" s="571"/>
      <c r="CV17" s="571"/>
      <c r="CW17" s="571"/>
      <c r="CX17" s="571"/>
      <c r="CY17" s="571"/>
      <c r="CZ17" s="571"/>
      <c r="DA17" s="571"/>
      <c r="DB17" s="571"/>
      <c r="DC17" s="571"/>
      <c r="DD17" s="571"/>
      <c r="DE17" s="571"/>
      <c r="DF17" s="571"/>
      <c r="DG17" s="571"/>
      <c r="DH17" s="571"/>
      <c r="DI17" s="571"/>
      <c r="DJ17" s="571"/>
      <c r="DK17" s="571"/>
      <c r="DL17" s="571"/>
      <c r="DM17" s="571"/>
      <c r="DN17" s="571"/>
      <c r="DO17" s="571"/>
      <c r="DP17" s="571"/>
      <c r="DQ17" s="571"/>
      <c r="DR17" s="571"/>
      <c r="DS17" s="571"/>
      <c r="DT17" s="571"/>
      <c r="DU17" s="571"/>
      <c r="DV17" s="571"/>
      <c r="DW17" s="571"/>
      <c r="DX17" s="571"/>
      <c r="DY17" s="571"/>
      <c r="DZ17" s="571"/>
      <c r="EA17" s="571"/>
      <c r="EB17" s="571"/>
      <c r="EC17" s="571"/>
      <c r="ED17" s="571"/>
      <c r="EE17" s="571"/>
      <c r="EF17" s="571"/>
      <c r="EG17" s="571"/>
      <c r="EH17" s="571"/>
      <c r="EI17" s="571"/>
      <c r="EJ17" s="571"/>
      <c r="EK17" s="571"/>
      <c r="EL17" s="571"/>
      <c r="EM17" s="571"/>
      <c r="EN17" s="571"/>
      <c r="EO17" s="571"/>
      <c r="EP17" s="571"/>
      <c r="EQ17" s="571"/>
      <c r="ER17" s="571"/>
      <c r="ES17" s="571"/>
      <c r="ET17" s="571"/>
      <c r="EU17" s="571"/>
      <c r="EV17" s="571"/>
      <c r="EW17" s="571"/>
      <c r="EX17" s="571"/>
      <c r="EY17" s="571"/>
      <c r="EZ17" s="571"/>
      <c r="FA17" s="571"/>
      <c r="FB17" s="571"/>
      <c r="FC17" s="571"/>
      <c r="FD17" s="571"/>
      <c r="FE17" s="571"/>
      <c r="FF17" s="571"/>
      <c r="FG17" s="571"/>
      <c r="FH17" s="571"/>
      <c r="FI17" s="571"/>
      <c r="FJ17" s="571"/>
      <c r="FK17" s="571"/>
      <c r="FL17" s="571"/>
      <c r="FM17" s="571"/>
      <c r="FN17" s="571"/>
      <c r="FO17" s="571"/>
      <c r="FP17" s="571"/>
      <c r="FQ17" s="571"/>
      <c r="FR17" s="571"/>
      <c r="FS17" s="571"/>
      <c r="FT17" s="571"/>
      <c r="FU17" s="571"/>
      <c r="FV17" s="571"/>
      <c r="FW17" s="571"/>
      <c r="FX17" s="571"/>
      <c r="FY17" s="571"/>
      <c r="FZ17" s="571"/>
      <c r="GA17" s="571"/>
      <c r="GB17" s="571"/>
      <c r="GC17" s="571"/>
      <c r="GD17" s="571"/>
      <c r="GE17" s="571"/>
      <c r="GF17" s="571"/>
      <c r="GG17" s="571"/>
      <c r="GH17" s="571"/>
      <c r="GI17" s="571"/>
      <c r="GJ17" s="571"/>
      <c r="GK17" s="571"/>
      <c r="GL17" s="571"/>
      <c r="GM17" s="571"/>
      <c r="GN17" s="571"/>
      <c r="GO17" s="571"/>
      <c r="GP17" s="571"/>
      <c r="GQ17" s="571"/>
      <c r="GR17" s="571"/>
      <c r="GS17" s="571"/>
      <c r="GT17" s="571"/>
      <c r="GU17" s="571"/>
      <c r="GV17" s="571"/>
      <c r="GW17" s="571"/>
      <c r="GX17" s="571"/>
      <c r="GY17" s="571"/>
      <c r="GZ17" s="571"/>
      <c r="HA17" s="571"/>
      <c r="HB17" s="571"/>
      <c r="HC17" s="571"/>
      <c r="HD17" s="571"/>
      <c r="HE17" s="571"/>
      <c r="HF17" s="571"/>
      <c r="HG17" s="571"/>
      <c r="HH17" s="571"/>
      <c r="HI17" s="571"/>
      <c r="HJ17" s="571"/>
      <c r="HK17" s="571"/>
      <c r="HL17" s="571"/>
      <c r="HM17" s="571"/>
      <c r="HN17" s="571"/>
      <c r="HO17" s="571"/>
      <c r="HP17" s="571"/>
      <c r="HQ17" s="571"/>
      <c r="HR17" s="571"/>
      <c r="HS17" s="571"/>
      <c r="HT17" s="571"/>
      <c r="HU17" s="571"/>
      <c r="HV17" s="571"/>
      <c r="HW17" s="571"/>
      <c r="HX17" s="571"/>
      <c r="HY17" s="571"/>
      <c r="HZ17" s="571"/>
      <c r="IA17" s="571"/>
      <c r="IB17" s="571"/>
      <c r="IC17" s="571"/>
      <c r="ID17" s="571"/>
      <c r="IE17" s="571"/>
      <c r="IF17" s="571"/>
      <c r="IG17" s="571"/>
      <c r="IH17" s="571"/>
      <c r="II17" s="571"/>
      <c r="IJ17" s="571"/>
      <c r="IK17" s="571"/>
      <c r="IL17" s="571"/>
      <c r="IM17" s="571"/>
      <c r="IN17" s="571"/>
      <c r="IO17" s="571"/>
      <c r="IP17" s="571"/>
      <c r="IQ17" s="571"/>
      <c r="IR17" s="571"/>
      <c r="IS17" s="571"/>
      <c r="IT17" s="571"/>
      <c r="IU17" s="571"/>
      <c r="IV17" s="571"/>
    </row>
    <row r="18" spans="1:256" s="566" customFormat="1" ht="20.149999999999999" customHeight="1">
      <c r="A18" s="83">
        <v>6</v>
      </c>
      <c r="B18" s="575" t="s">
        <v>902</v>
      </c>
      <c r="C18" s="802" t="s">
        <v>16</v>
      </c>
      <c r="D18" s="359">
        <v>0.35</v>
      </c>
      <c r="E18" s="359">
        <v>0.14000000000000001</v>
      </c>
      <c r="F18" s="390" t="s">
        <v>430</v>
      </c>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c r="AZ18" s="571"/>
      <c r="BA18" s="571"/>
      <c r="BB18" s="571"/>
      <c r="BC18" s="571"/>
      <c r="BD18" s="571"/>
      <c r="BE18" s="571"/>
      <c r="BF18" s="571"/>
      <c r="BG18" s="571" t="s">
        <v>1354</v>
      </c>
      <c r="BH18" s="571"/>
      <c r="BI18" s="571"/>
      <c r="BJ18" s="571"/>
      <c r="BK18" s="571"/>
      <c r="BL18" s="571"/>
      <c r="BM18" s="571"/>
      <c r="BN18" s="571"/>
      <c r="BO18" s="571"/>
      <c r="BP18" s="571"/>
      <c r="BQ18" s="571"/>
      <c r="BR18" s="571"/>
      <c r="BS18" s="571"/>
      <c r="BT18" s="571"/>
      <c r="BU18" s="571"/>
      <c r="BV18" s="571"/>
      <c r="BW18" s="571"/>
      <c r="BX18" s="571"/>
      <c r="BY18" s="571"/>
      <c r="BZ18" s="571"/>
      <c r="CA18" s="571"/>
      <c r="CB18" s="571"/>
      <c r="CC18" s="571"/>
      <c r="CD18" s="571"/>
      <c r="CE18" s="571"/>
      <c r="CF18" s="571"/>
      <c r="CG18" s="571"/>
      <c r="CH18" s="571"/>
      <c r="CI18" s="571"/>
      <c r="CJ18" s="571"/>
      <c r="CK18" s="571"/>
      <c r="CL18" s="571"/>
      <c r="CM18" s="571"/>
      <c r="CN18" s="571"/>
      <c r="CO18" s="571"/>
      <c r="CP18" s="571"/>
      <c r="CQ18" s="571"/>
      <c r="CR18" s="571"/>
      <c r="CS18" s="571"/>
      <c r="CT18" s="571"/>
      <c r="CU18" s="571"/>
      <c r="CV18" s="571"/>
      <c r="CW18" s="571"/>
      <c r="CX18" s="571"/>
      <c r="CY18" s="571"/>
      <c r="CZ18" s="571"/>
      <c r="DA18" s="571"/>
      <c r="DB18" s="571"/>
      <c r="DC18" s="571"/>
      <c r="DD18" s="571"/>
      <c r="DE18" s="571"/>
      <c r="DF18" s="571"/>
      <c r="DG18" s="571"/>
      <c r="DH18" s="571"/>
      <c r="DI18" s="571"/>
      <c r="DJ18" s="571"/>
      <c r="DK18" s="571"/>
      <c r="DL18" s="571"/>
      <c r="DM18" s="571"/>
      <c r="DN18" s="571"/>
      <c r="DO18" s="571"/>
      <c r="DP18" s="571"/>
      <c r="DQ18" s="571"/>
      <c r="DR18" s="571"/>
      <c r="DS18" s="571"/>
      <c r="DT18" s="571"/>
      <c r="DU18" s="571"/>
      <c r="DV18" s="571"/>
      <c r="DW18" s="571"/>
      <c r="DX18" s="571"/>
      <c r="DY18" s="571"/>
      <c r="DZ18" s="571"/>
      <c r="EA18" s="571"/>
      <c r="EB18" s="571"/>
      <c r="EC18" s="571"/>
      <c r="ED18" s="571"/>
      <c r="EE18" s="571"/>
      <c r="EF18" s="571"/>
      <c r="EG18" s="571"/>
      <c r="EH18" s="571"/>
      <c r="EI18" s="571"/>
      <c r="EJ18" s="571"/>
      <c r="EK18" s="571"/>
      <c r="EL18" s="571"/>
      <c r="EM18" s="571"/>
      <c r="EN18" s="571"/>
      <c r="EO18" s="571"/>
      <c r="EP18" s="571"/>
      <c r="EQ18" s="571"/>
      <c r="ER18" s="571"/>
      <c r="ES18" s="571"/>
      <c r="ET18" s="571"/>
      <c r="EU18" s="571"/>
      <c r="EV18" s="571"/>
      <c r="EW18" s="571"/>
      <c r="EX18" s="571"/>
      <c r="EY18" s="571"/>
      <c r="EZ18" s="571"/>
      <c r="FA18" s="571"/>
      <c r="FB18" s="571"/>
      <c r="FC18" s="571"/>
      <c r="FD18" s="571"/>
      <c r="FE18" s="571"/>
      <c r="FF18" s="571"/>
      <c r="FG18" s="571"/>
      <c r="FH18" s="571"/>
      <c r="FI18" s="571"/>
      <c r="FJ18" s="571"/>
      <c r="FK18" s="571"/>
      <c r="FL18" s="571"/>
      <c r="FM18" s="571"/>
      <c r="FN18" s="571"/>
      <c r="FO18" s="571"/>
      <c r="FP18" s="571"/>
      <c r="FQ18" s="571"/>
      <c r="FR18" s="571"/>
      <c r="FS18" s="571"/>
      <c r="FT18" s="571"/>
      <c r="FU18" s="571"/>
      <c r="FV18" s="571"/>
      <c r="FW18" s="571"/>
      <c r="FX18" s="571"/>
      <c r="FY18" s="571"/>
      <c r="FZ18" s="571"/>
      <c r="GA18" s="571"/>
      <c r="GB18" s="571"/>
      <c r="GC18" s="571"/>
      <c r="GD18" s="571"/>
      <c r="GE18" s="571"/>
      <c r="GF18" s="571"/>
      <c r="GG18" s="571"/>
      <c r="GH18" s="571"/>
    </row>
    <row r="19" spans="1:256" s="566" customFormat="1" ht="20.149999999999999" customHeight="1">
      <c r="A19" s="83">
        <v>7</v>
      </c>
      <c r="B19" s="384" t="s">
        <v>418</v>
      </c>
      <c r="C19" s="392" t="s">
        <v>16</v>
      </c>
      <c r="D19" s="359">
        <v>1.52</v>
      </c>
      <c r="E19" s="359">
        <v>1.52</v>
      </c>
      <c r="F19" s="357" t="s">
        <v>285</v>
      </c>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571"/>
      <c r="BA19" s="571"/>
      <c r="BB19" s="571"/>
      <c r="BC19" s="571"/>
      <c r="BD19" s="571"/>
      <c r="BE19" s="571"/>
      <c r="BF19" s="571"/>
      <c r="BG19" s="571" t="s">
        <v>1354</v>
      </c>
      <c r="BH19" s="571"/>
      <c r="BI19" s="571"/>
      <c r="BJ19" s="571"/>
      <c r="BK19" s="571"/>
      <c r="BL19" s="571"/>
      <c r="BM19" s="571"/>
      <c r="BN19" s="571"/>
      <c r="BO19" s="571"/>
      <c r="BP19" s="571"/>
      <c r="BQ19" s="571"/>
      <c r="BR19" s="571"/>
      <c r="BS19" s="571"/>
      <c r="BT19" s="571"/>
      <c r="BU19" s="571"/>
      <c r="BV19" s="571"/>
      <c r="BW19" s="571"/>
      <c r="BX19" s="571"/>
      <c r="BY19" s="571"/>
      <c r="BZ19" s="571"/>
      <c r="CA19" s="571"/>
      <c r="CB19" s="571"/>
      <c r="CC19" s="571"/>
      <c r="CD19" s="571"/>
      <c r="CE19" s="571"/>
      <c r="CF19" s="571"/>
      <c r="CG19" s="571"/>
      <c r="CH19" s="571"/>
      <c r="CI19" s="571"/>
      <c r="CJ19" s="571"/>
      <c r="CK19" s="571"/>
      <c r="CL19" s="571"/>
      <c r="CM19" s="571"/>
      <c r="CN19" s="571"/>
      <c r="CO19" s="571"/>
      <c r="CP19" s="571"/>
      <c r="CQ19" s="571"/>
      <c r="CR19" s="571"/>
      <c r="CS19" s="571"/>
      <c r="CT19" s="571"/>
      <c r="CU19" s="571"/>
      <c r="CV19" s="571"/>
      <c r="CW19" s="571"/>
      <c r="CX19" s="571"/>
      <c r="CY19" s="571"/>
      <c r="CZ19" s="571"/>
      <c r="DA19" s="571"/>
      <c r="DB19" s="571"/>
      <c r="DC19" s="571"/>
      <c r="DD19" s="571"/>
      <c r="DE19" s="571"/>
      <c r="DF19" s="571"/>
      <c r="DG19" s="571"/>
      <c r="DH19" s="571"/>
      <c r="DI19" s="571"/>
      <c r="DJ19" s="571"/>
      <c r="DK19" s="571"/>
      <c r="DL19" s="571"/>
      <c r="DM19" s="571"/>
      <c r="DN19" s="571"/>
      <c r="DO19" s="571"/>
      <c r="DP19" s="571"/>
      <c r="DQ19" s="571"/>
      <c r="DR19" s="571"/>
      <c r="DS19" s="571"/>
      <c r="DT19" s="571"/>
      <c r="DU19" s="571"/>
      <c r="DV19" s="571"/>
      <c r="DW19" s="571"/>
      <c r="DX19" s="571"/>
      <c r="DY19" s="571"/>
      <c r="DZ19" s="571"/>
      <c r="EA19" s="571"/>
      <c r="EB19" s="571"/>
      <c r="EC19" s="571"/>
      <c r="ED19" s="571"/>
      <c r="EE19" s="571"/>
      <c r="EF19" s="571"/>
      <c r="EG19" s="571"/>
      <c r="EH19" s="571"/>
      <c r="EI19" s="571"/>
      <c r="EJ19" s="571"/>
      <c r="EK19" s="571"/>
      <c r="EL19" s="571"/>
      <c r="EM19" s="571"/>
      <c r="EN19" s="571"/>
      <c r="EO19" s="571"/>
      <c r="EP19" s="571"/>
      <c r="EQ19" s="571"/>
      <c r="ER19" s="571"/>
      <c r="ES19" s="571"/>
      <c r="ET19" s="571"/>
      <c r="EU19" s="571"/>
      <c r="EV19" s="571"/>
      <c r="EW19" s="571"/>
      <c r="EX19" s="571"/>
      <c r="EY19" s="571"/>
      <c r="EZ19" s="571"/>
      <c r="FA19" s="571"/>
      <c r="FB19" s="571"/>
      <c r="FC19" s="571"/>
      <c r="FD19" s="571"/>
      <c r="FE19" s="571"/>
      <c r="FF19" s="571"/>
      <c r="FG19" s="571"/>
      <c r="FH19" s="571"/>
      <c r="FI19" s="571"/>
      <c r="FJ19" s="571"/>
      <c r="FK19" s="571"/>
      <c r="FL19" s="571"/>
      <c r="FM19" s="571"/>
      <c r="FN19" s="571"/>
      <c r="FO19" s="571"/>
      <c r="FP19" s="571"/>
      <c r="FQ19" s="571"/>
      <c r="FR19" s="571"/>
      <c r="FS19" s="571"/>
      <c r="FT19" s="571"/>
      <c r="FU19" s="571"/>
      <c r="FV19" s="571"/>
      <c r="FW19" s="571"/>
      <c r="FX19" s="571"/>
      <c r="FY19" s="571"/>
      <c r="FZ19" s="571"/>
      <c r="GA19" s="571"/>
      <c r="GB19" s="571"/>
      <c r="GC19" s="571"/>
      <c r="GD19" s="571"/>
      <c r="GE19" s="571"/>
      <c r="GF19" s="571"/>
      <c r="GG19" s="571"/>
      <c r="GH19" s="571"/>
    </row>
    <row r="20" spans="1:256" s="566" customFormat="1" ht="20.149999999999999" customHeight="1">
      <c r="A20" s="83">
        <v>8</v>
      </c>
      <c r="B20" s="358" t="s">
        <v>903</v>
      </c>
      <c r="C20" s="802" t="s">
        <v>16</v>
      </c>
      <c r="D20" s="359">
        <v>0.26</v>
      </c>
      <c r="E20" s="359">
        <v>0.26</v>
      </c>
      <c r="F20" s="357" t="s">
        <v>281</v>
      </c>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c r="AW20" s="571"/>
      <c r="AX20" s="571"/>
      <c r="AY20" s="571"/>
      <c r="AZ20" s="571"/>
      <c r="BA20" s="571"/>
      <c r="BB20" s="571"/>
      <c r="BC20" s="571"/>
      <c r="BD20" s="571"/>
      <c r="BE20" s="571"/>
      <c r="BF20" s="571"/>
      <c r="BG20" s="571" t="s">
        <v>1354</v>
      </c>
      <c r="BH20" s="571"/>
      <c r="BI20" s="571"/>
      <c r="BJ20" s="571"/>
      <c r="BK20" s="571"/>
      <c r="BL20" s="571"/>
      <c r="BM20" s="571"/>
      <c r="BN20" s="571"/>
      <c r="BO20" s="571"/>
      <c r="BP20" s="571"/>
      <c r="BQ20" s="571"/>
      <c r="BR20" s="571"/>
      <c r="BS20" s="571"/>
      <c r="BT20" s="571"/>
      <c r="BU20" s="571"/>
      <c r="BV20" s="571"/>
      <c r="BW20" s="571"/>
      <c r="BX20" s="571"/>
      <c r="BY20" s="571"/>
      <c r="BZ20" s="571"/>
      <c r="CA20" s="571"/>
      <c r="CB20" s="571"/>
      <c r="CC20" s="571"/>
      <c r="CD20" s="571"/>
      <c r="CE20" s="571"/>
      <c r="CF20" s="571"/>
      <c r="CG20" s="571"/>
      <c r="CH20" s="571"/>
      <c r="CI20" s="571"/>
      <c r="CJ20" s="571"/>
      <c r="CK20" s="571"/>
      <c r="CL20" s="571"/>
      <c r="CM20" s="571"/>
      <c r="CN20" s="571"/>
      <c r="CO20" s="571"/>
      <c r="CP20" s="571"/>
      <c r="CQ20" s="571"/>
      <c r="CR20" s="571"/>
      <c r="CS20" s="571"/>
      <c r="CT20" s="571"/>
      <c r="CU20" s="571"/>
      <c r="CV20" s="571"/>
      <c r="CW20" s="571"/>
      <c r="CX20" s="571"/>
      <c r="CY20" s="571"/>
      <c r="CZ20" s="571"/>
      <c r="DA20" s="571"/>
      <c r="DB20" s="571"/>
      <c r="DC20" s="571"/>
      <c r="DD20" s="571"/>
      <c r="DE20" s="571"/>
      <c r="DF20" s="571"/>
      <c r="DG20" s="571"/>
      <c r="DH20" s="571"/>
      <c r="DI20" s="571"/>
      <c r="DJ20" s="571"/>
      <c r="DK20" s="571"/>
      <c r="DL20" s="571"/>
      <c r="DM20" s="571"/>
      <c r="DN20" s="571"/>
      <c r="DO20" s="571"/>
      <c r="DP20" s="571"/>
      <c r="DQ20" s="571"/>
      <c r="DR20" s="571"/>
      <c r="DS20" s="571"/>
      <c r="DT20" s="571"/>
      <c r="DU20" s="571"/>
      <c r="DV20" s="571"/>
      <c r="DW20" s="571"/>
      <c r="DX20" s="571"/>
      <c r="DY20" s="571"/>
      <c r="DZ20" s="571"/>
      <c r="EA20" s="571"/>
      <c r="EB20" s="571"/>
      <c r="EC20" s="571"/>
      <c r="ED20" s="571"/>
      <c r="EE20" s="571"/>
      <c r="EF20" s="571"/>
      <c r="EG20" s="571"/>
      <c r="EH20" s="571"/>
      <c r="EI20" s="571"/>
      <c r="EJ20" s="571"/>
      <c r="EK20" s="571"/>
      <c r="EL20" s="571"/>
      <c r="EM20" s="571"/>
      <c r="EN20" s="571"/>
      <c r="EO20" s="571"/>
      <c r="EP20" s="571"/>
      <c r="EQ20" s="571"/>
      <c r="ER20" s="571"/>
      <c r="ES20" s="571"/>
      <c r="ET20" s="571"/>
      <c r="EU20" s="571"/>
      <c r="EV20" s="571"/>
      <c r="EW20" s="571"/>
      <c r="EX20" s="571"/>
      <c r="EY20" s="571"/>
      <c r="EZ20" s="571"/>
      <c r="FA20" s="571"/>
      <c r="FB20" s="571"/>
      <c r="FC20" s="571"/>
      <c r="FD20" s="571"/>
      <c r="FE20" s="571"/>
      <c r="FF20" s="571"/>
      <c r="FG20" s="571"/>
      <c r="FH20" s="571"/>
      <c r="FI20" s="571"/>
      <c r="FJ20" s="571"/>
      <c r="FK20" s="571"/>
      <c r="FL20" s="571"/>
      <c r="FM20" s="571"/>
      <c r="FN20" s="571"/>
      <c r="FO20" s="571"/>
      <c r="FP20" s="571"/>
      <c r="FQ20" s="571"/>
      <c r="FR20" s="571"/>
      <c r="FS20" s="571"/>
      <c r="FT20" s="571"/>
      <c r="FU20" s="571"/>
      <c r="FV20" s="571"/>
      <c r="FW20" s="571"/>
      <c r="FX20" s="571"/>
      <c r="FY20" s="571"/>
      <c r="FZ20" s="571"/>
      <c r="GA20" s="571"/>
      <c r="GB20" s="571"/>
      <c r="GC20" s="571"/>
      <c r="GD20" s="571"/>
      <c r="GE20" s="571"/>
      <c r="GF20" s="571"/>
      <c r="GG20" s="571"/>
      <c r="GH20" s="571"/>
    </row>
    <row r="21" spans="1:256" s="566" customFormat="1" ht="20.149999999999999" customHeight="1">
      <c r="A21" s="83">
        <v>9</v>
      </c>
      <c r="B21" s="358" t="s">
        <v>949</v>
      </c>
      <c r="C21" s="802" t="s">
        <v>16</v>
      </c>
      <c r="D21" s="359">
        <v>0.16</v>
      </c>
      <c r="E21" s="359">
        <v>0.14000000000000001</v>
      </c>
      <c r="F21" s="357" t="s">
        <v>291</v>
      </c>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U21" s="571"/>
      <c r="AV21" s="571"/>
      <c r="AW21" s="571"/>
      <c r="AX21" s="571"/>
      <c r="AY21" s="571"/>
      <c r="AZ21" s="571"/>
      <c r="BA21" s="571"/>
      <c r="BB21" s="571"/>
      <c r="BC21" s="571"/>
      <c r="BD21" s="571"/>
      <c r="BE21" s="571"/>
      <c r="BF21" s="571"/>
      <c r="BG21" s="571" t="s">
        <v>1354</v>
      </c>
      <c r="BH21" s="571"/>
      <c r="BI21" s="571"/>
      <c r="BJ21" s="571"/>
      <c r="BK21" s="571"/>
      <c r="BL21" s="571"/>
      <c r="BM21" s="571"/>
      <c r="BN21" s="571"/>
      <c r="BO21" s="571"/>
      <c r="BP21" s="571"/>
      <c r="BQ21" s="571"/>
      <c r="BR21" s="571"/>
      <c r="BS21" s="571"/>
      <c r="BT21" s="571"/>
      <c r="BU21" s="571"/>
      <c r="BV21" s="571"/>
      <c r="BW21" s="571"/>
      <c r="BX21" s="571"/>
      <c r="BY21" s="571"/>
      <c r="BZ21" s="571"/>
      <c r="CA21" s="571"/>
      <c r="CB21" s="571"/>
      <c r="CC21" s="571"/>
      <c r="CD21" s="571"/>
      <c r="CE21" s="571"/>
      <c r="CF21" s="571"/>
      <c r="CG21" s="571"/>
      <c r="CH21" s="571"/>
      <c r="CI21" s="571"/>
      <c r="CJ21" s="571"/>
      <c r="CK21" s="571"/>
      <c r="CL21" s="571"/>
      <c r="CM21" s="571"/>
      <c r="CN21" s="571"/>
      <c r="CO21" s="571"/>
      <c r="CP21" s="571"/>
      <c r="CQ21" s="571"/>
      <c r="CR21" s="571"/>
      <c r="CS21" s="571"/>
      <c r="CT21" s="571"/>
      <c r="CU21" s="571"/>
      <c r="CV21" s="571"/>
      <c r="CW21" s="571"/>
      <c r="CX21" s="571"/>
      <c r="CY21" s="571"/>
      <c r="CZ21" s="571"/>
      <c r="DA21" s="571"/>
      <c r="DB21" s="571"/>
      <c r="DC21" s="571"/>
      <c r="DD21" s="571"/>
      <c r="DE21" s="571"/>
      <c r="DF21" s="571"/>
      <c r="DG21" s="571"/>
      <c r="DH21" s="571"/>
      <c r="DI21" s="571"/>
      <c r="DJ21" s="571"/>
      <c r="DK21" s="571"/>
      <c r="DL21" s="571"/>
      <c r="DM21" s="571"/>
      <c r="DN21" s="571"/>
      <c r="DO21" s="571"/>
      <c r="DP21" s="571"/>
      <c r="DQ21" s="571"/>
      <c r="DR21" s="571"/>
      <c r="DS21" s="571"/>
      <c r="DT21" s="571"/>
      <c r="DU21" s="571"/>
      <c r="DV21" s="571"/>
      <c r="DW21" s="571"/>
      <c r="DX21" s="571"/>
      <c r="DY21" s="571"/>
      <c r="DZ21" s="571"/>
      <c r="EA21" s="571"/>
      <c r="EB21" s="571"/>
      <c r="EC21" s="571"/>
      <c r="ED21" s="571"/>
      <c r="EE21" s="571"/>
      <c r="EF21" s="571"/>
      <c r="EG21" s="571"/>
      <c r="EH21" s="571"/>
      <c r="EI21" s="571"/>
      <c r="EJ21" s="571"/>
      <c r="EK21" s="571"/>
      <c r="EL21" s="571"/>
      <c r="EM21" s="571"/>
      <c r="EN21" s="571"/>
      <c r="EO21" s="571"/>
      <c r="EP21" s="571"/>
      <c r="EQ21" s="571"/>
      <c r="ER21" s="571"/>
      <c r="ES21" s="571"/>
      <c r="ET21" s="571"/>
      <c r="EU21" s="571"/>
      <c r="EV21" s="571"/>
      <c r="EW21" s="571"/>
      <c r="EX21" s="571"/>
      <c r="EY21" s="571"/>
      <c r="EZ21" s="571"/>
      <c r="FA21" s="571"/>
      <c r="FB21" s="571"/>
      <c r="FC21" s="571"/>
      <c r="FD21" s="571"/>
      <c r="FE21" s="571"/>
      <c r="FF21" s="571"/>
      <c r="FG21" s="571"/>
      <c r="FH21" s="571"/>
      <c r="FI21" s="571"/>
      <c r="FJ21" s="571"/>
      <c r="FK21" s="571"/>
      <c r="FL21" s="571"/>
      <c r="FM21" s="571"/>
      <c r="FN21" s="571"/>
      <c r="FO21" s="571"/>
      <c r="FP21" s="571"/>
      <c r="FQ21" s="571"/>
      <c r="FR21" s="571"/>
      <c r="FS21" s="571"/>
      <c r="FT21" s="571"/>
      <c r="FU21" s="571"/>
      <c r="FV21" s="571"/>
      <c r="FW21" s="571"/>
      <c r="FX21" s="571"/>
      <c r="FY21" s="571"/>
      <c r="FZ21" s="571"/>
      <c r="GA21" s="571"/>
      <c r="GB21" s="571"/>
      <c r="GC21" s="571"/>
      <c r="GD21" s="571"/>
      <c r="GE21" s="571"/>
      <c r="GF21" s="571"/>
      <c r="GG21" s="571"/>
      <c r="GH21" s="571"/>
    </row>
    <row r="22" spans="1:256" s="566" customFormat="1" ht="31">
      <c r="A22" s="83">
        <v>10</v>
      </c>
      <c r="B22" s="58" t="s">
        <v>448</v>
      </c>
      <c r="C22" s="640" t="s">
        <v>96</v>
      </c>
      <c r="D22" s="59">
        <v>1.37</v>
      </c>
      <c r="E22" s="59">
        <v>1.37</v>
      </c>
      <c r="F22" s="640" t="s">
        <v>449</v>
      </c>
      <c r="BG22" s="566" t="s">
        <v>1354</v>
      </c>
    </row>
    <row r="23" spans="1:256" s="566" customFormat="1" ht="16.5">
      <c r="A23" s="83">
        <v>11</v>
      </c>
      <c r="B23" s="58" t="s">
        <v>451</v>
      </c>
      <c r="C23" s="640" t="s">
        <v>96</v>
      </c>
      <c r="D23" s="59">
        <v>0.59</v>
      </c>
      <c r="E23" s="59">
        <v>0.59</v>
      </c>
      <c r="F23" s="640" t="s">
        <v>450</v>
      </c>
      <c r="BG23" s="566" t="s">
        <v>1354</v>
      </c>
    </row>
    <row r="24" spans="1:256" s="566" customFormat="1" ht="16.5">
      <c r="A24" s="83">
        <v>12</v>
      </c>
      <c r="B24" s="85" t="s">
        <v>485</v>
      </c>
      <c r="C24" s="83" t="s">
        <v>96</v>
      </c>
      <c r="D24" s="432">
        <v>0.12</v>
      </c>
      <c r="E24" s="59">
        <v>0.12</v>
      </c>
      <c r="F24" s="641" t="s">
        <v>272</v>
      </c>
      <c r="BG24" s="566" t="s">
        <v>1354</v>
      </c>
    </row>
    <row r="25" spans="1:256" s="566" customFormat="1" ht="16.5">
      <c r="A25" s="83">
        <v>13</v>
      </c>
      <c r="B25" s="85" t="s">
        <v>486</v>
      </c>
      <c r="C25" s="83" t="s">
        <v>96</v>
      </c>
      <c r="D25" s="59">
        <v>1.5</v>
      </c>
      <c r="E25" s="59">
        <v>1.5</v>
      </c>
      <c r="F25" s="641" t="s">
        <v>272</v>
      </c>
      <c r="BG25" s="566" t="s">
        <v>1354</v>
      </c>
    </row>
    <row r="26" spans="1:256" s="566" customFormat="1" ht="16.5">
      <c r="A26" s="83">
        <v>14</v>
      </c>
      <c r="B26" s="85" t="s">
        <v>487</v>
      </c>
      <c r="C26" s="83" t="s">
        <v>96</v>
      </c>
      <c r="D26" s="59">
        <v>0.02</v>
      </c>
      <c r="E26" s="59">
        <v>0.02</v>
      </c>
      <c r="F26" s="641" t="s">
        <v>272</v>
      </c>
      <c r="BG26" s="566" t="s">
        <v>1354</v>
      </c>
    </row>
    <row r="27" spans="1:256" s="566" customFormat="1" ht="16.5">
      <c r="A27" s="83">
        <v>15</v>
      </c>
      <c r="B27" s="85" t="s">
        <v>489</v>
      </c>
      <c r="C27" s="640" t="s">
        <v>96</v>
      </c>
      <c r="D27" s="59">
        <v>0.08</v>
      </c>
      <c r="E27" s="59">
        <v>0.08</v>
      </c>
      <c r="F27" s="72" t="s">
        <v>440</v>
      </c>
      <c r="BG27" s="566" t="s">
        <v>1354</v>
      </c>
    </row>
    <row r="28" spans="1:256" s="566" customFormat="1" ht="20.149999999999999" customHeight="1">
      <c r="A28" s="83">
        <v>16</v>
      </c>
      <c r="B28" s="638" t="s">
        <v>500</v>
      </c>
      <c r="C28" s="640" t="s">
        <v>96</v>
      </c>
      <c r="D28" s="59">
        <v>3.21</v>
      </c>
      <c r="E28" s="59">
        <v>3.21</v>
      </c>
      <c r="F28" s="640" t="s">
        <v>501</v>
      </c>
      <c r="BG28" s="566" t="s">
        <v>1354</v>
      </c>
    </row>
    <row r="29" spans="1:256" s="566" customFormat="1" ht="43.5" customHeight="1">
      <c r="A29" s="83">
        <v>17</v>
      </c>
      <c r="B29" s="284" t="s">
        <v>904</v>
      </c>
      <c r="C29" s="338" t="s">
        <v>96</v>
      </c>
      <c r="D29" s="59">
        <v>45.3</v>
      </c>
      <c r="E29" s="59">
        <v>14.9</v>
      </c>
      <c r="F29" s="641" t="s">
        <v>905</v>
      </c>
      <c r="BG29" s="566" t="s">
        <v>1354</v>
      </c>
    </row>
    <row r="30" spans="1:256" s="566" customFormat="1" ht="20.149999999999999" customHeight="1">
      <c r="A30" s="83">
        <v>18</v>
      </c>
      <c r="B30" s="638" t="s">
        <v>906</v>
      </c>
      <c r="C30" s="641" t="s">
        <v>96</v>
      </c>
      <c r="D30" s="59">
        <v>0.1</v>
      </c>
      <c r="E30" s="59">
        <v>0.1</v>
      </c>
      <c r="F30" s="641" t="s">
        <v>444</v>
      </c>
      <c r="BG30" s="566" t="s">
        <v>1354</v>
      </c>
    </row>
    <row r="31" spans="1:256" s="566" customFormat="1" ht="20.149999999999999" customHeight="1">
      <c r="A31" s="83">
        <v>19</v>
      </c>
      <c r="B31" s="284" t="s">
        <v>630</v>
      </c>
      <c r="C31" s="338" t="s">
        <v>96</v>
      </c>
      <c r="D31" s="59">
        <v>0.04</v>
      </c>
      <c r="E31" s="59">
        <v>0.04</v>
      </c>
      <c r="F31" s="641" t="s">
        <v>435</v>
      </c>
      <c r="BG31" s="566" t="s">
        <v>1354</v>
      </c>
    </row>
    <row r="32" spans="1:256" s="566" customFormat="1" ht="20.149999999999999" customHeight="1">
      <c r="A32" s="83">
        <v>20</v>
      </c>
      <c r="B32" s="638" t="s">
        <v>650</v>
      </c>
      <c r="C32" s="641" t="s">
        <v>96</v>
      </c>
      <c r="D32" s="59">
        <v>0.52</v>
      </c>
      <c r="E32" s="59">
        <v>0.52</v>
      </c>
      <c r="F32" s="641" t="s">
        <v>299</v>
      </c>
      <c r="BG32" s="566" t="s">
        <v>1354</v>
      </c>
    </row>
    <row r="33" spans="1:256" s="566" customFormat="1" ht="16.5">
      <c r="A33" s="83">
        <v>21</v>
      </c>
      <c r="B33" s="638" t="s">
        <v>907</v>
      </c>
      <c r="C33" s="641" t="s">
        <v>96</v>
      </c>
      <c r="D33" s="59">
        <v>0.36</v>
      </c>
      <c r="E33" s="59">
        <v>0.36</v>
      </c>
      <c r="F33" s="641" t="s">
        <v>484</v>
      </c>
      <c r="BG33" s="566" t="s">
        <v>1354</v>
      </c>
    </row>
    <row r="34" spans="1:256" s="566" customFormat="1" ht="16.5">
      <c r="A34" s="83">
        <v>22</v>
      </c>
      <c r="B34" s="576" t="s">
        <v>466</v>
      </c>
      <c r="C34" s="802" t="s">
        <v>96</v>
      </c>
      <c r="D34" s="359">
        <v>1.64</v>
      </c>
      <c r="E34" s="359">
        <v>1.64</v>
      </c>
      <c r="F34" s="390" t="s">
        <v>296</v>
      </c>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c r="AH34" s="571"/>
      <c r="AI34" s="571"/>
      <c r="AJ34" s="571"/>
      <c r="AK34" s="571"/>
      <c r="AL34" s="571"/>
      <c r="AM34" s="571"/>
      <c r="AN34" s="571"/>
      <c r="AO34" s="571"/>
      <c r="AP34" s="571"/>
      <c r="AQ34" s="571"/>
      <c r="AR34" s="571"/>
      <c r="AS34" s="571"/>
      <c r="AT34" s="571"/>
      <c r="AU34" s="571"/>
      <c r="AV34" s="571"/>
      <c r="AW34" s="571"/>
      <c r="AX34" s="571"/>
      <c r="AY34" s="571"/>
      <c r="AZ34" s="571"/>
      <c r="BA34" s="571"/>
      <c r="BB34" s="571"/>
      <c r="BC34" s="571"/>
      <c r="BD34" s="571"/>
      <c r="BE34" s="571"/>
      <c r="BF34" s="571"/>
      <c r="BG34" s="571" t="s">
        <v>1354</v>
      </c>
      <c r="BH34" s="571"/>
      <c r="BI34" s="571"/>
      <c r="BJ34" s="571"/>
      <c r="BK34" s="571"/>
      <c r="BL34" s="571"/>
      <c r="BM34" s="571"/>
      <c r="BN34" s="571"/>
      <c r="BO34" s="571"/>
      <c r="BP34" s="571"/>
      <c r="BQ34" s="571"/>
      <c r="BR34" s="571"/>
      <c r="BS34" s="571"/>
      <c r="BT34" s="571"/>
      <c r="BU34" s="571"/>
      <c r="BV34" s="571"/>
      <c r="BW34" s="571"/>
      <c r="BX34" s="571"/>
      <c r="BY34" s="571"/>
      <c r="BZ34" s="571"/>
      <c r="CA34" s="571"/>
      <c r="CB34" s="571"/>
      <c r="CC34" s="571"/>
      <c r="CD34" s="571"/>
      <c r="CE34" s="571"/>
      <c r="CF34" s="571"/>
      <c r="CG34" s="571"/>
      <c r="CH34" s="571"/>
      <c r="CI34" s="571"/>
      <c r="CJ34" s="571"/>
      <c r="CK34" s="571"/>
      <c r="CL34" s="571"/>
      <c r="CM34" s="571"/>
      <c r="CN34" s="571"/>
      <c r="CO34" s="571"/>
      <c r="CP34" s="571"/>
      <c r="CQ34" s="571"/>
      <c r="CR34" s="571"/>
      <c r="CS34" s="571"/>
      <c r="CT34" s="571"/>
      <c r="CU34" s="571"/>
      <c r="CV34" s="571"/>
      <c r="CW34" s="571"/>
      <c r="CX34" s="571"/>
      <c r="CY34" s="571"/>
      <c r="CZ34" s="571"/>
      <c r="DA34" s="571"/>
      <c r="DB34" s="571"/>
      <c r="DC34" s="571"/>
      <c r="DD34" s="571"/>
      <c r="DE34" s="571"/>
      <c r="DF34" s="571"/>
      <c r="DG34" s="571"/>
      <c r="DH34" s="571"/>
      <c r="DI34" s="571"/>
      <c r="DJ34" s="571"/>
      <c r="DK34" s="571"/>
      <c r="DL34" s="571"/>
      <c r="DM34" s="571"/>
      <c r="DN34" s="571"/>
      <c r="DO34" s="571"/>
      <c r="DP34" s="571"/>
      <c r="DQ34" s="571"/>
      <c r="DR34" s="571"/>
      <c r="DS34" s="571"/>
      <c r="DT34" s="571"/>
      <c r="DU34" s="571"/>
      <c r="DV34" s="571"/>
      <c r="DW34" s="571"/>
      <c r="DX34" s="571"/>
      <c r="DY34" s="571"/>
      <c r="DZ34" s="571"/>
      <c r="EA34" s="571"/>
      <c r="EB34" s="571"/>
      <c r="EC34" s="571"/>
      <c r="ED34" s="571"/>
      <c r="EE34" s="571"/>
      <c r="EF34" s="571"/>
      <c r="EG34" s="571"/>
      <c r="EH34" s="571"/>
      <c r="EI34" s="571"/>
      <c r="EJ34" s="571"/>
      <c r="EK34" s="571"/>
      <c r="EL34" s="571"/>
      <c r="EM34" s="571"/>
      <c r="EN34" s="571"/>
      <c r="EO34" s="571"/>
      <c r="EP34" s="571"/>
      <c r="EQ34" s="571"/>
      <c r="ER34" s="571"/>
      <c r="ES34" s="571"/>
      <c r="ET34" s="571"/>
      <c r="EU34" s="571"/>
      <c r="EV34" s="571"/>
      <c r="EW34" s="571"/>
      <c r="EX34" s="571"/>
      <c r="EY34" s="571"/>
      <c r="EZ34" s="571"/>
      <c r="FA34" s="571"/>
      <c r="FB34" s="571"/>
      <c r="FC34" s="571"/>
      <c r="FD34" s="571"/>
      <c r="FE34" s="571"/>
      <c r="FF34" s="571"/>
      <c r="FG34" s="571"/>
      <c r="FH34" s="571"/>
      <c r="FI34" s="571"/>
      <c r="FJ34" s="571"/>
      <c r="FK34" s="571"/>
      <c r="FL34" s="571"/>
      <c r="FM34" s="571"/>
      <c r="FN34" s="571"/>
      <c r="FO34" s="571"/>
      <c r="FP34" s="571"/>
      <c r="FQ34" s="571"/>
      <c r="FR34" s="571"/>
      <c r="FS34" s="571"/>
      <c r="FT34" s="571"/>
      <c r="FU34" s="571"/>
      <c r="FV34" s="571"/>
      <c r="FW34" s="571"/>
      <c r="FX34" s="571"/>
      <c r="FY34" s="571"/>
      <c r="FZ34" s="571"/>
      <c r="GA34" s="571"/>
      <c r="GB34" s="571"/>
      <c r="GC34" s="571"/>
      <c r="GD34" s="571"/>
      <c r="GE34" s="571"/>
      <c r="GF34" s="571"/>
      <c r="GG34" s="571"/>
      <c r="GH34" s="571"/>
    </row>
    <row r="35" spans="1:256" s="566" customFormat="1" ht="31">
      <c r="A35" s="83">
        <v>23</v>
      </c>
      <c r="B35" s="384" t="s">
        <v>475</v>
      </c>
      <c r="C35" s="392" t="s">
        <v>96</v>
      </c>
      <c r="D35" s="359">
        <v>1.6</v>
      </c>
      <c r="E35" s="359">
        <v>1.6</v>
      </c>
      <c r="F35" s="357" t="s">
        <v>476</v>
      </c>
      <c r="G35" s="571"/>
      <c r="H35" s="571"/>
      <c r="I35" s="571"/>
      <c r="J35" s="571"/>
      <c r="K35" s="571"/>
      <c r="L35" s="571"/>
      <c r="M35" s="571"/>
      <c r="N35" s="571"/>
      <c r="O35" s="571"/>
      <c r="P35" s="571"/>
      <c r="Q35" s="571"/>
      <c r="R35" s="571"/>
      <c r="S35" s="571"/>
      <c r="T35" s="571"/>
      <c r="U35" s="571"/>
      <c r="V35" s="571"/>
      <c r="W35" s="571"/>
      <c r="X35" s="571"/>
      <c r="Y35" s="571"/>
      <c r="Z35" s="571"/>
      <c r="AA35" s="571"/>
      <c r="AB35" s="571"/>
      <c r="AC35" s="571"/>
      <c r="AD35" s="571"/>
      <c r="AE35" s="571"/>
      <c r="AF35" s="571"/>
      <c r="AG35" s="571"/>
      <c r="AH35" s="571"/>
      <c r="AI35" s="571"/>
      <c r="AJ35" s="571"/>
      <c r="AK35" s="571"/>
      <c r="AL35" s="571"/>
      <c r="AM35" s="571"/>
      <c r="AN35" s="571"/>
      <c r="AO35" s="571"/>
      <c r="AP35" s="571"/>
      <c r="AQ35" s="571"/>
      <c r="AR35" s="571"/>
      <c r="AS35" s="571"/>
      <c r="AT35" s="571"/>
      <c r="AU35" s="571"/>
      <c r="AV35" s="571"/>
      <c r="AW35" s="571"/>
      <c r="AX35" s="571"/>
      <c r="AY35" s="571"/>
      <c r="AZ35" s="571"/>
      <c r="BA35" s="571"/>
      <c r="BB35" s="571"/>
      <c r="BC35" s="571"/>
      <c r="BD35" s="571"/>
      <c r="BE35" s="571"/>
      <c r="BF35" s="571"/>
      <c r="BG35" s="571" t="s">
        <v>1354</v>
      </c>
      <c r="BH35" s="571"/>
      <c r="BI35" s="571"/>
      <c r="BJ35" s="571"/>
      <c r="BK35" s="571"/>
      <c r="BL35" s="571"/>
      <c r="BM35" s="571"/>
      <c r="BN35" s="571"/>
      <c r="BO35" s="571"/>
      <c r="BP35" s="571"/>
      <c r="BQ35" s="571"/>
      <c r="BR35" s="571"/>
      <c r="BS35" s="571"/>
      <c r="BT35" s="571"/>
      <c r="BU35" s="571"/>
      <c r="BV35" s="571"/>
      <c r="BW35" s="571"/>
      <c r="BX35" s="571"/>
      <c r="BY35" s="571"/>
      <c r="BZ35" s="571"/>
      <c r="CA35" s="571"/>
      <c r="CB35" s="571"/>
      <c r="CC35" s="571"/>
      <c r="CD35" s="571"/>
      <c r="CE35" s="571"/>
      <c r="CF35" s="571"/>
      <c r="CG35" s="571"/>
      <c r="CH35" s="571"/>
      <c r="CI35" s="571"/>
      <c r="CJ35" s="571"/>
      <c r="CK35" s="571"/>
      <c r="CL35" s="571"/>
      <c r="CM35" s="571"/>
      <c r="CN35" s="571"/>
      <c r="CO35" s="571"/>
      <c r="CP35" s="571"/>
      <c r="CQ35" s="571"/>
      <c r="CR35" s="571"/>
      <c r="CS35" s="571"/>
      <c r="CT35" s="571"/>
      <c r="CU35" s="571"/>
      <c r="CV35" s="571"/>
      <c r="CW35" s="571"/>
      <c r="CX35" s="571"/>
      <c r="CY35" s="571"/>
      <c r="CZ35" s="571"/>
      <c r="DA35" s="571"/>
      <c r="DB35" s="571"/>
      <c r="DC35" s="571"/>
      <c r="DD35" s="571"/>
      <c r="DE35" s="571"/>
      <c r="DF35" s="571"/>
      <c r="DG35" s="571"/>
      <c r="DH35" s="571"/>
      <c r="DI35" s="571"/>
      <c r="DJ35" s="571"/>
      <c r="DK35" s="571"/>
      <c r="DL35" s="571"/>
      <c r="DM35" s="571"/>
      <c r="DN35" s="571"/>
      <c r="DO35" s="571"/>
      <c r="DP35" s="571"/>
      <c r="DQ35" s="571"/>
      <c r="DR35" s="571"/>
      <c r="DS35" s="571"/>
      <c r="DT35" s="571"/>
      <c r="DU35" s="571"/>
      <c r="DV35" s="571"/>
      <c r="DW35" s="571"/>
      <c r="DX35" s="571"/>
      <c r="DY35" s="571"/>
      <c r="DZ35" s="571"/>
      <c r="EA35" s="571"/>
      <c r="EB35" s="571"/>
      <c r="EC35" s="571"/>
      <c r="ED35" s="571"/>
      <c r="EE35" s="571"/>
      <c r="EF35" s="571"/>
      <c r="EG35" s="571"/>
      <c r="EH35" s="571"/>
      <c r="EI35" s="571"/>
      <c r="EJ35" s="571"/>
      <c r="EK35" s="571"/>
      <c r="EL35" s="571"/>
      <c r="EM35" s="571"/>
      <c r="EN35" s="571"/>
      <c r="EO35" s="571"/>
      <c r="EP35" s="571"/>
      <c r="EQ35" s="571"/>
      <c r="ER35" s="571"/>
      <c r="ES35" s="571"/>
      <c r="ET35" s="571"/>
      <c r="EU35" s="571"/>
      <c r="EV35" s="571"/>
      <c r="EW35" s="571"/>
      <c r="EX35" s="571"/>
      <c r="EY35" s="571"/>
      <c r="EZ35" s="571"/>
      <c r="FA35" s="571"/>
      <c r="FB35" s="571"/>
      <c r="FC35" s="571"/>
      <c r="FD35" s="571"/>
      <c r="FE35" s="571"/>
      <c r="FF35" s="571"/>
      <c r="FG35" s="571"/>
      <c r="FH35" s="571"/>
      <c r="FI35" s="571"/>
      <c r="FJ35" s="571"/>
      <c r="FK35" s="571"/>
      <c r="FL35" s="571"/>
      <c r="FM35" s="571"/>
      <c r="FN35" s="571"/>
      <c r="FO35" s="571"/>
      <c r="FP35" s="571"/>
      <c r="FQ35" s="571"/>
      <c r="FR35" s="571"/>
      <c r="FS35" s="571"/>
      <c r="FT35" s="571"/>
      <c r="FU35" s="571"/>
      <c r="FV35" s="571"/>
      <c r="FW35" s="571"/>
      <c r="FX35" s="571"/>
      <c r="FY35" s="571"/>
      <c r="FZ35" s="571"/>
      <c r="GA35" s="571"/>
      <c r="GB35" s="571"/>
      <c r="GC35" s="571"/>
      <c r="GD35" s="571"/>
      <c r="GE35" s="571"/>
      <c r="GF35" s="571"/>
      <c r="GG35" s="571"/>
      <c r="GH35" s="571"/>
    </row>
    <row r="36" spans="1:256" s="566" customFormat="1" ht="16.5">
      <c r="A36" s="83">
        <v>24</v>
      </c>
      <c r="B36" s="384" t="s">
        <v>481</v>
      </c>
      <c r="C36" s="802" t="s">
        <v>96</v>
      </c>
      <c r="D36" s="359">
        <v>1.2</v>
      </c>
      <c r="E36" s="359">
        <v>1.2</v>
      </c>
      <c r="F36" s="357" t="s">
        <v>304</v>
      </c>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t="s">
        <v>1354</v>
      </c>
      <c r="BH36" s="571"/>
      <c r="BI36" s="571"/>
      <c r="BJ36" s="571"/>
      <c r="BK36" s="571"/>
      <c r="BL36" s="571"/>
      <c r="BM36" s="571"/>
      <c r="BN36" s="571"/>
      <c r="BO36" s="571"/>
      <c r="BP36" s="571"/>
      <c r="BQ36" s="571"/>
      <c r="BR36" s="571"/>
      <c r="BS36" s="571"/>
      <c r="BT36" s="571"/>
      <c r="BU36" s="571"/>
      <c r="BV36" s="571"/>
      <c r="BW36" s="571"/>
      <c r="BX36" s="571"/>
      <c r="BY36" s="571"/>
      <c r="BZ36" s="571"/>
      <c r="CA36" s="571"/>
      <c r="CB36" s="571"/>
      <c r="CC36" s="571"/>
      <c r="CD36" s="571"/>
      <c r="CE36" s="571"/>
      <c r="CF36" s="571"/>
      <c r="CG36" s="571"/>
      <c r="CH36" s="571"/>
      <c r="CI36" s="571"/>
      <c r="CJ36" s="571"/>
      <c r="CK36" s="571"/>
      <c r="CL36" s="571"/>
      <c r="CM36" s="571"/>
      <c r="CN36" s="571"/>
      <c r="CO36" s="571"/>
      <c r="CP36" s="571"/>
      <c r="CQ36" s="571"/>
      <c r="CR36" s="571"/>
      <c r="CS36" s="571"/>
      <c r="CT36" s="571"/>
      <c r="CU36" s="571"/>
      <c r="CV36" s="571"/>
      <c r="CW36" s="571"/>
      <c r="CX36" s="571"/>
      <c r="CY36" s="571"/>
      <c r="CZ36" s="571"/>
      <c r="DA36" s="571"/>
      <c r="DB36" s="571"/>
      <c r="DC36" s="571"/>
      <c r="DD36" s="571"/>
      <c r="DE36" s="571"/>
      <c r="DF36" s="571"/>
      <c r="DG36" s="571"/>
      <c r="DH36" s="571"/>
      <c r="DI36" s="571"/>
      <c r="DJ36" s="571"/>
      <c r="DK36" s="571"/>
      <c r="DL36" s="571"/>
      <c r="DM36" s="571"/>
      <c r="DN36" s="571"/>
      <c r="DO36" s="571"/>
      <c r="DP36" s="571"/>
      <c r="DQ36" s="571"/>
      <c r="DR36" s="571"/>
      <c r="DS36" s="571"/>
      <c r="DT36" s="571"/>
      <c r="DU36" s="571"/>
      <c r="DV36" s="571"/>
      <c r="DW36" s="571"/>
      <c r="DX36" s="571"/>
      <c r="DY36" s="571"/>
      <c r="DZ36" s="571"/>
      <c r="EA36" s="571"/>
      <c r="EB36" s="571"/>
      <c r="EC36" s="571"/>
      <c r="ED36" s="571"/>
      <c r="EE36" s="571"/>
      <c r="EF36" s="571"/>
      <c r="EG36" s="571"/>
      <c r="EH36" s="571"/>
      <c r="EI36" s="571"/>
      <c r="EJ36" s="571"/>
      <c r="EK36" s="571"/>
      <c r="EL36" s="571"/>
      <c r="EM36" s="571"/>
      <c r="EN36" s="571"/>
      <c r="EO36" s="571"/>
      <c r="EP36" s="571"/>
      <c r="EQ36" s="571"/>
      <c r="ER36" s="571"/>
      <c r="ES36" s="571"/>
      <c r="ET36" s="571"/>
      <c r="EU36" s="571"/>
      <c r="EV36" s="571"/>
      <c r="EW36" s="571"/>
      <c r="EX36" s="571"/>
      <c r="EY36" s="571"/>
      <c r="EZ36" s="571"/>
      <c r="FA36" s="571"/>
      <c r="FB36" s="571"/>
      <c r="FC36" s="571"/>
      <c r="FD36" s="571"/>
      <c r="FE36" s="571"/>
      <c r="FF36" s="571"/>
      <c r="FG36" s="571"/>
      <c r="FH36" s="571"/>
      <c r="FI36" s="571"/>
      <c r="FJ36" s="571"/>
      <c r="FK36" s="571"/>
      <c r="FL36" s="571"/>
      <c r="FM36" s="571"/>
      <c r="FN36" s="571"/>
      <c r="FO36" s="571"/>
      <c r="FP36" s="571"/>
      <c r="FQ36" s="571"/>
      <c r="FR36" s="571"/>
      <c r="FS36" s="571"/>
      <c r="FT36" s="571"/>
      <c r="FU36" s="571"/>
      <c r="FV36" s="571"/>
      <c r="FW36" s="571"/>
      <c r="FX36" s="571"/>
      <c r="FY36" s="571"/>
      <c r="FZ36" s="571"/>
      <c r="GA36" s="571"/>
      <c r="GB36" s="571"/>
      <c r="GC36" s="571"/>
      <c r="GD36" s="571"/>
      <c r="GE36" s="571"/>
      <c r="GF36" s="571"/>
      <c r="GG36" s="571"/>
      <c r="GH36" s="571"/>
      <c r="GI36" s="571"/>
      <c r="GJ36" s="571"/>
      <c r="GK36" s="571"/>
      <c r="GL36" s="571"/>
      <c r="GM36" s="571"/>
      <c r="GN36" s="571"/>
      <c r="GO36" s="571"/>
      <c r="GP36" s="571"/>
      <c r="GQ36" s="571"/>
      <c r="GR36" s="571"/>
      <c r="GS36" s="571"/>
      <c r="GT36" s="571"/>
      <c r="GU36" s="571"/>
      <c r="GV36" s="571"/>
      <c r="GW36" s="571"/>
      <c r="GX36" s="571"/>
      <c r="GY36" s="571"/>
      <c r="GZ36" s="571"/>
      <c r="HA36" s="571"/>
      <c r="HB36" s="571"/>
      <c r="HC36" s="571"/>
      <c r="HD36" s="571"/>
      <c r="HE36" s="571"/>
      <c r="HF36" s="571"/>
      <c r="HG36" s="571"/>
      <c r="HH36" s="571"/>
      <c r="HI36" s="571"/>
      <c r="HJ36" s="571"/>
      <c r="HK36" s="571"/>
      <c r="HL36" s="571"/>
      <c r="HM36" s="571"/>
      <c r="HN36" s="571"/>
      <c r="HO36" s="571"/>
      <c r="HP36" s="571"/>
      <c r="HQ36" s="571"/>
      <c r="HR36" s="571"/>
      <c r="HS36" s="571"/>
      <c r="HT36" s="571"/>
      <c r="HU36" s="571"/>
      <c r="HV36" s="571"/>
      <c r="HW36" s="571"/>
      <c r="HX36" s="571"/>
      <c r="HY36" s="571"/>
      <c r="HZ36" s="571"/>
      <c r="IA36" s="571"/>
      <c r="IB36" s="571"/>
      <c r="IC36" s="571"/>
      <c r="ID36" s="571"/>
      <c r="IE36" s="571"/>
      <c r="IF36" s="571"/>
      <c r="IG36" s="571"/>
      <c r="IH36" s="571"/>
      <c r="II36" s="571"/>
      <c r="IJ36" s="571"/>
      <c r="IK36" s="571"/>
      <c r="IL36" s="571"/>
      <c r="IM36" s="571"/>
      <c r="IN36" s="571"/>
      <c r="IO36" s="571"/>
      <c r="IP36" s="571"/>
      <c r="IQ36" s="571"/>
      <c r="IR36" s="571"/>
      <c r="IS36" s="571"/>
      <c r="IT36" s="571"/>
      <c r="IU36" s="571"/>
      <c r="IV36" s="571"/>
    </row>
    <row r="37" spans="1:256" s="566" customFormat="1" ht="16.5">
      <c r="A37" s="83">
        <v>25</v>
      </c>
      <c r="B37" s="348" t="s">
        <v>908</v>
      </c>
      <c r="C37" s="641" t="s">
        <v>96</v>
      </c>
      <c r="D37" s="577">
        <v>0.52</v>
      </c>
      <c r="E37" s="577">
        <v>0.52</v>
      </c>
      <c r="F37" s="641" t="s">
        <v>301</v>
      </c>
      <c r="BG37" s="566" t="s">
        <v>1354</v>
      </c>
    </row>
    <row r="38" spans="1:256" s="402" customFormat="1" ht="31">
      <c r="A38" s="83">
        <v>26</v>
      </c>
      <c r="B38" s="384" t="s">
        <v>513</v>
      </c>
      <c r="C38" s="802" t="s">
        <v>98</v>
      </c>
      <c r="D38" s="351">
        <v>0.72000000000000008</v>
      </c>
      <c r="E38" s="351">
        <v>0.72000000000000008</v>
      </c>
      <c r="F38" s="357" t="s">
        <v>514</v>
      </c>
      <c r="G38" s="388"/>
      <c r="BG38" s="402" t="s">
        <v>1354</v>
      </c>
    </row>
    <row r="39" spans="1:256" s="566" customFormat="1" ht="16.5">
      <c r="A39" s="83">
        <v>27</v>
      </c>
      <c r="B39" s="284" t="s">
        <v>646</v>
      </c>
      <c r="C39" s="338" t="s">
        <v>111</v>
      </c>
      <c r="D39" s="59">
        <v>5.72</v>
      </c>
      <c r="E39" s="572">
        <v>5.72</v>
      </c>
      <c r="F39" s="641" t="s">
        <v>297</v>
      </c>
      <c r="BG39" s="566" t="s">
        <v>1354</v>
      </c>
    </row>
    <row r="40" spans="1:256" s="566" customFormat="1" ht="16.5">
      <c r="A40" s="83">
        <v>28</v>
      </c>
      <c r="B40" s="638" t="s">
        <v>636</v>
      </c>
      <c r="C40" s="641" t="s">
        <v>138</v>
      </c>
      <c r="D40" s="59">
        <v>0.1</v>
      </c>
      <c r="E40" s="59">
        <v>0.1</v>
      </c>
      <c r="F40" s="641" t="s">
        <v>296</v>
      </c>
      <c r="BG40" s="566" t="s">
        <v>1354</v>
      </c>
    </row>
    <row r="41" spans="1:256" s="566" customFormat="1" ht="16.5">
      <c r="A41" s="83">
        <v>29</v>
      </c>
      <c r="B41" s="384" t="s">
        <v>909</v>
      </c>
      <c r="C41" s="392" t="s">
        <v>138</v>
      </c>
      <c r="D41" s="359">
        <v>7.0000000000000007E-2</v>
      </c>
      <c r="E41" s="359">
        <v>7.0000000000000007E-2</v>
      </c>
      <c r="F41" s="357" t="s">
        <v>524</v>
      </c>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1"/>
      <c r="AY41" s="571"/>
      <c r="AZ41" s="571"/>
      <c r="BA41" s="571"/>
      <c r="BB41" s="571"/>
      <c r="BC41" s="571"/>
      <c r="BD41" s="571"/>
      <c r="BE41" s="571"/>
      <c r="BF41" s="571"/>
      <c r="BG41" s="571" t="s">
        <v>1354</v>
      </c>
      <c r="BH41" s="571"/>
      <c r="BI41" s="571"/>
      <c r="BJ41" s="571"/>
      <c r="BK41" s="571"/>
      <c r="BL41" s="571"/>
      <c r="BM41" s="571"/>
      <c r="BN41" s="571"/>
      <c r="BO41" s="571"/>
      <c r="BP41" s="571"/>
      <c r="BQ41" s="571"/>
      <c r="BR41" s="571"/>
      <c r="BS41" s="571"/>
      <c r="BT41" s="571"/>
      <c r="BU41" s="571"/>
      <c r="BV41" s="571"/>
      <c r="BW41" s="571"/>
      <c r="BX41" s="571"/>
      <c r="BY41" s="571"/>
      <c r="BZ41" s="571"/>
      <c r="CA41" s="571"/>
      <c r="CB41" s="571"/>
      <c r="CC41" s="571"/>
      <c r="CD41" s="571"/>
      <c r="CE41" s="571"/>
      <c r="CF41" s="571"/>
      <c r="CG41" s="571"/>
      <c r="CH41" s="571"/>
      <c r="CI41" s="571"/>
      <c r="CJ41" s="571"/>
      <c r="CK41" s="571"/>
      <c r="CL41" s="571"/>
      <c r="CM41" s="571"/>
      <c r="CN41" s="571"/>
      <c r="CO41" s="571"/>
      <c r="CP41" s="571"/>
      <c r="CQ41" s="571"/>
      <c r="CR41" s="571"/>
      <c r="CS41" s="571"/>
      <c r="CT41" s="571"/>
      <c r="CU41" s="571"/>
      <c r="CV41" s="571"/>
      <c r="CW41" s="571"/>
      <c r="CX41" s="571"/>
      <c r="CY41" s="571"/>
      <c r="CZ41" s="571"/>
      <c r="DA41" s="571"/>
      <c r="DB41" s="571"/>
      <c r="DC41" s="571"/>
      <c r="DD41" s="571"/>
      <c r="DE41" s="571"/>
      <c r="DF41" s="571"/>
      <c r="DG41" s="571"/>
      <c r="DH41" s="571"/>
      <c r="DI41" s="571"/>
      <c r="DJ41" s="571"/>
      <c r="DK41" s="571"/>
      <c r="DL41" s="571"/>
      <c r="DM41" s="571"/>
      <c r="DN41" s="571"/>
      <c r="DO41" s="571"/>
      <c r="DP41" s="571"/>
      <c r="DQ41" s="571"/>
      <c r="DR41" s="571"/>
      <c r="DS41" s="571"/>
      <c r="DT41" s="571"/>
      <c r="DU41" s="571"/>
      <c r="DV41" s="571"/>
      <c r="DW41" s="571"/>
      <c r="DX41" s="571"/>
      <c r="DY41" s="571"/>
      <c r="DZ41" s="571"/>
      <c r="EA41" s="571"/>
      <c r="EB41" s="571"/>
      <c r="EC41" s="571"/>
      <c r="ED41" s="571"/>
      <c r="EE41" s="571"/>
      <c r="EF41" s="571"/>
      <c r="EG41" s="571"/>
      <c r="EH41" s="571"/>
      <c r="EI41" s="571"/>
      <c r="EJ41" s="571"/>
      <c r="EK41" s="571"/>
      <c r="EL41" s="571"/>
      <c r="EM41" s="571"/>
      <c r="EN41" s="571"/>
      <c r="EO41" s="571"/>
      <c r="EP41" s="571"/>
      <c r="EQ41" s="571"/>
      <c r="ER41" s="571"/>
      <c r="ES41" s="571"/>
      <c r="ET41" s="571"/>
      <c r="EU41" s="571"/>
      <c r="EV41" s="571"/>
      <c r="EW41" s="571"/>
      <c r="EX41" s="571"/>
      <c r="EY41" s="571"/>
      <c r="EZ41" s="571"/>
      <c r="FA41" s="571"/>
      <c r="FB41" s="571"/>
      <c r="FC41" s="571"/>
      <c r="FD41" s="571"/>
      <c r="FE41" s="571"/>
      <c r="FF41" s="571"/>
      <c r="FG41" s="571"/>
      <c r="FH41" s="571"/>
      <c r="FI41" s="571"/>
      <c r="FJ41" s="571"/>
      <c r="FK41" s="571"/>
      <c r="FL41" s="571"/>
      <c r="FM41" s="571"/>
      <c r="FN41" s="571"/>
      <c r="FO41" s="571"/>
      <c r="FP41" s="571"/>
      <c r="FQ41" s="571"/>
      <c r="FR41" s="571"/>
      <c r="FS41" s="571"/>
      <c r="FT41" s="571"/>
      <c r="FU41" s="571"/>
      <c r="FV41" s="571"/>
      <c r="FW41" s="571"/>
      <c r="FX41" s="571"/>
      <c r="FY41" s="571"/>
      <c r="FZ41" s="571"/>
      <c r="GA41" s="571"/>
      <c r="GB41" s="571"/>
      <c r="GC41" s="571"/>
      <c r="GD41" s="571"/>
      <c r="GE41" s="571"/>
      <c r="GF41" s="571"/>
      <c r="GG41" s="571"/>
      <c r="GH41" s="571"/>
    </row>
    <row r="42" spans="1:256" s="566" customFormat="1" ht="16.5">
      <c r="A42" s="83">
        <v>30</v>
      </c>
      <c r="B42" s="358" t="s">
        <v>643</v>
      </c>
      <c r="C42" s="802" t="s">
        <v>138</v>
      </c>
      <c r="D42" s="359">
        <v>0.03</v>
      </c>
      <c r="E42" s="359">
        <v>0.03</v>
      </c>
      <c r="F42" s="357" t="s">
        <v>294</v>
      </c>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1"/>
      <c r="AQ42" s="571"/>
      <c r="AR42" s="571"/>
      <c r="AS42" s="571"/>
      <c r="AT42" s="571"/>
      <c r="AU42" s="571"/>
      <c r="AV42" s="571"/>
      <c r="AW42" s="571"/>
      <c r="AX42" s="571"/>
      <c r="AY42" s="571"/>
      <c r="AZ42" s="571"/>
      <c r="BA42" s="571"/>
      <c r="BB42" s="571"/>
      <c r="BC42" s="571"/>
      <c r="BD42" s="571"/>
      <c r="BE42" s="571"/>
      <c r="BF42" s="571"/>
      <c r="BG42" s="571" t="s">
        <v>1354</v>
      </c>
      <c r="BH42" s="571"/>
      <c r="BI42" s="571"/>
      <c r="BJ42" s="571"/>
      <c r="BK42" s="571"/>
      <c r="BL42" s="571"/>
      <c r="BM42" s="571"/>
      <c r="BN42" s="571"/>
      <c r="BO42" s="571"/>
      <c r="BP42" s="571"/>
      <c r="BQ42" s="571"/>
      <c r="BR42" s="571"/>
      <c r="BS42" s="571"/>
      <c r="BT42" s="571"/>
      <c r="BU42" s="571"/>
      <c r="BV42" s="571"/>
      <c r="BW42" s="571"/>
      <c r="BX42" s="571"/>
      <c r="BY42" s="571"/>
      <c r="BZ42" s="571"/>
      <c r="CA42" s="571"/>
      <c r="CB42" s="571"/>
      <c r="CC42" s="571"/>
      <c r="CD42" s="571"/>
      <c r="CE42" s="571"/>
      <c r="CF42" s="571"/>
      <c r="CG42" s="571"/>
      <c r="CH42" s="571"/>
      <c r="CI42" s="571"/>
      <c r="CJ42" s="571"/>
      <c r="CK42" s="571"/>
      <c r="CL42" s="571"/>
      <c r="CM42" s="571"/>
      <c r="CN42" s="571"/>
      <c r="CO42" s="571"/>
      <c r="CP42" s="571"/>
      <c r="CQ42" s="571"/>
      <c r="CR42" s="571"/>
      <c r="CS42" s="571"/>
      <c r="CT42" s="571"/>
      <c r="CU42" s="571"/>
      <c r="CV42" s="571"/>
      <c r="CW42" s="571"/>
      <c r="CX42" s="571"/>
      <c r="CY42" s="571"/>
      <c r="CZ42" s="571"/>
      <c r="DA42" s="571"/>
      <c r="DB42" s="571"/>
      <c r="DC42" s="571"/>
      <c r="DD42" s="571"/>
      <c r="DE42" s="571"/>
      <c r="DF42" s="571"/>
      <c r="DG42" s="571"/>
      <c r="DH42" s="571"/>
      <c r="DI42" s="571"/>
      <c r="DJ42" s="571"/>
      <c r="DK42" s="571"/>
      <c r="DL42" s="571"/>
      <c r="DM42" s="571"/>
      <c r="DN42" s="571"/>
      <c r="DO42" s="571"/>
      <c r="DP42" s="571"/>
      <c r="DQ42" s="571"/>
      <c r="DR42" s="571"/>
      <c r="DS42" s="571"/>
      <c r="DT42" s="571"/>
      <c r="DU42" s="571"/>
      <c r="DV42" s="571"/>
      <c r="DW42" s="571"/>
      <c r="DX42" s="571"/>
      <c r="DY42" s="571"/>
      <c r="DZ42" s="571"/>
      <c r="EA42" s="571"/>
      <c r="EB42" s="571"/>
      <c r="EC42" s="571"/>
      <c r="ED42" s="571"/>
      <c r="EE42" s="571"/>
      <c r="EF42" s="571"/>
      <c r="EG42" s="571"/>
      <c r="EH42" s="571"/>
      <c r="EI42" s="571"/>
      <c r="EJ42" s="571"/>
      <c r="EK42" s="571"/>
      <c r="EL42" s="571"/>
      <c r="EM42" s="571"/>
      <c r="EN42" s="571"/>
      <c r="EO42" s="571"/>
      <c r="EP42" s="571"/>
      <c r="EQ42" s="571"/>
      <c r="ER42" s="571"/>
      <c r="ES42" s="571"/>
      <c r="ET42" s="571"/>
      <c r="EU42" s="571"/>
      <c r="EV42" s="571"/>
      <c r="EW42" s="571"/>
      <c r="EX42" s="571"/>
      <c r="EY42" s="571"/>
      <c r="EZ42" s="571"/>
      <c r="FA42" s="571"/>
      <c r="FB42" s="571"/>
      <c r="FC42" s="571"/>
      <c r="FD42" s="571"/>
      <c r="FE42" s="571"/>
      <c r="FF42" s="571"/>
      <c r="FG42" s="571"/>
      <c r="FH42" s="571"/>
      <c r="FI42" s="571"/>
      <c r="FJ42" s="571"/>
      <c r="FK42" s="571"/>
      <c r="FL42" s="571"/>
      <c r="FM42" s="571"/>
      <c r="FN42" s="571"/>
      <c r="FO42" s="571"/>
      <c r="FP42" s="571"/>
      <c r="FQ42" s="571"/>
      <c r="FR42" s="571"/>
      <c r="FS42" s="571"/>
      <c r="FT42" s="571"/>
      <c r="FU42" s="571"/>
      <c r="FV42" s="571"/>
      <c r="FW42" s="571"/>
      <c r="FX42" s="571"/>
      <c r="FY42" s="571"/>
      <c r="FZ42" s="571"/>
      <c r="GA42" s="571"/>
      <c r="GB42" s="571"/>
      <c r="GC42" s="571"/>
      <c r="GD42" s="571"/>
      <c r="GE42" s="571"/>
      <c r="GF42" s="571"/>
      <c r="GG42" s="571"/>
      <c r="GH42" s="571"/>
    </row>
    <row r="43" spans="1:256" s="566" customFormat="1" ht="16.5">
      <c r="A43" s="83">
        <v>31</v>
      </c>
      <c r="B43" s="384" t="s">
        <v>910</v>
      </c>
      <c r="C43" s="392" t="s">
        <v>138</v>
      </c>
      <c r="D43" s="359">
        <v>0.41</v>
      </c>
      <c r="E43" s="359">
        <v>0.41</v>
      </c>
      <c r="F43" s="357" t="s">
        <v>265</v>
      </c>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c r="AY43" s="402"/>
      <c r="AZ43" s="402"/>
      <c r="BA43" s="402"/>
      <c r="BB43" s="402"/>
      <c r="BC43" s="402"/>
      <c r="BD43" s="402"/>
      <c r="BE43" s="402"/>
      <c r="BF43" s="402"/>
      <c r="BG43" s="402" t="s">
        <v>1354</v>
      </c>
      <c r="BH43" s="402"/>
      <c r="BI43" s="402"/>
      <c r="BJ43" s="402"/>
      <c r="BK43" s="402"/>
      <c r="BL43" s="402"/>
      <c r="BM43" s="402"/>
      <c r="BN43" s="402"/>
      <c r="BO43" s="402"/>
      <c r="BP43" s="402"/>
      <c r="BQ43" s="402"/>
      <c r="BR43" s="402"/>
      <c r="BS43" s="402"/>
      <c r="BT43" s="402"/>
      <c r="BU43" s="402"/>
      <c r="BV43" s="402"/>
      <c r="BW43" s="402"/>
      <c r="BX43" s="402"/>
      <c r="BY43" s="402"/>
      <c r="BZ43" s="402"/>
      <c r="CA43" s="402"/>
      <c r="CB43" s="402"/>
      <c r="CC43" s="402"/>
      <c r="CD43" s="402"/>
      <c r="CE43" s="402"/>
      <c r="CF43" s="402"/>
      <c r="CG43" s="402"/>
      <c r="CH43" s="402"/>
      <c r="CI43" s="402"/>
      <c r="CJ43" s="402"/>
      <c r="CK43" s="402"/>
      <c r="CL43" s="402"/>
      <c r="CM43" s="402"/>
      <c r="CN43" s="402"/>
      <c r="CO43" s="402"/>
      <c r="CP43" s="402"/>
      <c r="CQ43" s="402"/>
      <c r="CR43" s="402"/>
      <c r="CS43" s="402"/>
      <c r="CT43" s="402"/>
      <c r="CU43" s="402"/>
      <c r="CV43" s="402"/>
      <c r="CW43" s="402"/>
      <c r="CX43" s="402"/>
      <c r="CY43" s="402"/>
      <c r="CZ43" s="402"/>
      <c r="DA43" s="402"/>
      <c r="DB43" s="402"/>
      <c r="DC43" s="402"/>
      <c r="DD43" s="402"/>
      <c r="DE43" s="402"/>
      <c r="DF43" s="402"/>
      <c r="DG43" s="402"/>
      <c r="DH43" s="402"/>
      <c r="DI43" s="402"/>
      <c r="DJ43" s="402"/>
      <c r="DK43" s="402"/>
      <c r="DL43" s="402"/>
      <c r="DM43" s="402"/>
      <c r="DN43" s="402"/>
      <c r="DO43" s="402"/>
      <c r="DP43" s="402"/>
      <c r="DQ43" s="402"/>
      <c r="DR43" s="402"/>
      <c r="DS43" s="402"/>
      <c r="DT43" s="402"/>
      <c r="DU43" s="402"/>
      <c r="DV43" s="402"/>
      <c r="DW43" s="402"/>
      <c r="DX43" s="402"/>
      <c r="DY43" s="402"/>
      <c r="DZ43" s="402"/>
      <c r="EA43" s="402"/>
      <c r="EB43" s="402"/>
      <c r="EC43" s="402"/>
      <c r="ED43" s="402"/>
      <c r="EE43" s="402"/>
      <c r="EF43" s="402"/>
      <c r="EG43" s="402"/>
      <c r="EH43" s="402"/>
      <c r="EI43" s="402"/>
      <c r="EJ43" s="402"/>
      <c r="EK43" s="402"/>
      <c r="EL43" s="402"/>
      <c r="EM43" s="402"/>
      <c r="EN43" s="402"/>
      <c r="EO43" s="402"/>
      <c r="EP43" s="402"/>
      <c r="EQ43" s="402"/>
      <c r="ER43" s="402"/>
      <c r="ES43" s="402"/>
      <c r="ET43" s="402"/>
      <c r="EU43" s="402"/>
      <c r="EV43" s="402"/>
      <c r="EW43" s="402"/>
      <c r="EX43" s="402"/>
      <c r="EY43" s="402"/>
      <c r="EZ43" s="402"/>
      <c r="FA43" s="402"/>
      <c r="FB43" s="402"/>
      <c r="FC43" s="402"/>
      <c r="FD43" s="402"/>
      <c r="FE43" s="402"/>
      <c r="FF43" s="402"/>
      <c r="FG43" s="402"/>
      <c r="FH43" s="402"/>
      <c r="FI43" s="402"/>
      <c r="FJ43" s="402"/>
      <c r="FK43" s="402"/>
      <c r="FL43" s="402"/>
      <c r="FM43" s="402"/>
      <c r="FN43" s="402"/>
      <c r="FO43" s="402"/>
      <c r="FP43" s="402"/>
      <c r="FQ43" s="402"/>
      <c r="FR43" s="402"/>
      <c r="FS43" s="402"/>
      <c r="FT43" s="402"/>
      <c r="FU43" s="402"/>
      <c r="FV43" s="402"/>
      <c r="FW43" s="402"/>
      <c r="FX43" s="402"/>
      <c r="FY43" s="402"/>
      <c r="FZ43" s="402"/>
      <c r="GA43" s="402"/>
      <c r="GB43" s="402"/>
      <c r="GC43" s="402"/>
      <c r="GD43" s="402"/>
      <c r="GE43" s="571"/>
      <c r="GF43" s="571"/>
      <c r="GG43" s="571"/>
      <c r="GH43" s="571"/>
    </row>
    <row r="44" spans="1:256" s="566" customFormat="1" ht="16.5">
      <c r="A44" s="83">
        <v>32</v>
      </c>
      <c r="B44" s="410" t="s">
        <v>649</v>
      </c>
      <c r="C44" s="411" t="s">
        <v>123</v>
      </c>
      <c r="D44" s="359">
        <v>0.02</v>
      </c>
      <c r="E44" s="359">
        <v>0.02</v>
      </c>
      <c r="F44" s="357" t="s">
        <v>293</v>
      </c>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571"/>
      <c r="AS44" s="571"/>
      <c r="AT44" s="571"/>
      <c r="AU44" s="571"/>
      <c r="AV44" s="571"/>
      <c r="AW44" s="571"/>
      <c r="AX44" s="571"/>
      <c r="AY44" s="571"/>
      <c r="AZ44" s="571"/>
      <c r="BA44" s="571"/>
      <c r="BB44" s="571"/>
      <c r="BC44" s="571"/>
      <c r="BD44" s="571"/>
      <c r="BE44" s="571"/>
      <c r="BF44" s="571"/>
      <c r="BG44" s="571" t="s">
        <v>1354</v>
      </c>
      <c r="BH44" s="571"/>
      <c r="BI44" s="571"/>
      <c r="BJ44" s="571"/>
      <c r="BK44" s="571"/>
      <c r="BL44" s="571"/>
      <c r="BM44" s="571"/>
      <c r="BN44" s="571"/>
      <c r="BO44" s="571"/>
      <c r="BP44" s="571"/>
      <c r="BQ44" s="571"/>
      <c r="BR44" s="571"/>
      <c r="BS44" s="571"/>
      <c r="BT44" s="571"/>
      <c r="BU44" s="571"/>
      <c r="BV44" s="571"/>
      <c r="BW44" s="571"/>
      <c r="BX44" s="571"/>
      <c r="BY44" s="571"/>
      <c r="BZ44" s="571"/>
      <c r="CA44" s="571"/>
      <c r="CB44" s="571"/>
      <c r="CC44" s="571"/>
      <c r="CD44" s="571"/>
      <c r="CE44" s="571"/>
      <c r="CF44" s="571"/>
      <c r="CG44" s="571"/>
      <c r="CH44" s="571"/>
      <c r="CI44" s="571"/>
      <c r="CJ44" s="571"/>
      <c r="CK44" s="571"/>
      <c r="CL44" s="571"/>
      <c r="CM44" s="571"/>
      <c r="CN44" s="571"/>
      <c r="CO44" s="571"/>
      <c r="CP44" s="571"/>
      <c r="CQ44" s="571"/>
      <c r="CR44" s="571"/>
      <c r="CS44" s="571"/>
      <c r="CT44" s="571"/>
      <c r="CU44" s="571"/>
      <c r="CV44" s="571"/>
      <c r="CW44" s="571"/>
      <c r="CX44" s="571"/>
      <c r="CY44" s="571"/>
      <c r="CZ44" s="571"/>
      <c r="DA44" s="571"/>
      <c r="DB44" s="571"/>
      <c r="DC44" s="571"/>
      <c r="DD44" s="571"/>
      <c r="DE44" s="571"/>
      <c r="DF44" s="571"/>
      <c r="DG44" s="571"/>
      <c r="DH44" s="571"/>
      <c r="DI44" s="571"/>
      <c r="DJ44" s="571"/>
      <c r="DK44" s="571"/>
      <c r="DL44" s="571"/>
      <c r="DM44" s="571"/>
      <c r="DN44" s="571"/>
      <c r="DO44" s="571"/>
      <c r="DP44" s="571"/>
      <c r="DQ44" s="571"/>
      <c r="DR44" s="571"/>
      <c r="DS44" s="571"/>
      <c r="DT44" s="571"/>
      <c r="DU44" s="571"/>
      <c r="DV44" s="571"/>
      <c r="DW44" s="571"/>
      <c r="DX44" s="571"/>
      <c r="DY44" s="571"/>
      <c r="DZ44" s="571"/>
      <c r="EA44" s="571"/>
      <c r="EB44" s="571"/>
      <c r="EC44" s="571"/>
      <c r="ED44" s="571"/>
      <c r="EE44" s="571"/>
      <c r="EF44" s="571"/>
      <c r="EG44" s="571"/>
      <c r="EH44" s="571"/>
      <c r="EI44" s="571"/>
      <c r="EJ44" s="571"/>
      <c r="EK44" s="571"/>
      <c r="EL44" s="571"/>
      <c r="EM44" s="571"/>
      <c r="EN44" s="571"/>
      <c r="EO44" s="571"/>
      <c r="EP44" s="571"/>
      <c r="EQ44" s="571"/>
      <c r="ER44" s="571"/>
      <c r="ES44" s="571"/>
      <c r="ET44" s="571"/>
      <c r="EU44" s="571"/>
      <c r="EV44" s="571"/>
      <c r="EW44" s="571"/>
      <c r="EX44" s="571"/>
      <c r="EY44" s="571"/>
      <c r="EZ44" s="571"/>
      <c r="FA44" s="571"/>
      <c r="FB44" s="571"/>
      <c r="FC44" s="571"/>
      <c r="FD44" s="571"/>
      <c r="FE44" s="571"/>
      <c r="FF44" s="571"/>
      <c r="FG44" s="571"/>
      <c r="FH44" s="571"/>
      <c r="FI44" s="571"/>
      <c r="FJ44" s="571"/>
      <c r="FK44" s="571"/>
      <c r="FL44" s="571"/>
      <c r="FM44" s="571"/>
      <c r="FN44" s="571"/>
      <c r="FO44" s="571"/>
      <c r="FP44" s="571"/>
      <c r="FQ44" s="571"/>
      <c r="FR44" s="571"/>
      <c r="FS44" s="571"/>
      <c r="FT44" s="571"/>
      <c r="FU44" s="571"/>
      <c r="FV44" s="571"/>
      <c r="FW44" s="571"/>
      <c r="FX44" s="571"/>
      <c r="FY44" s="571"/>
      <c r="FZ44" s="571"/>
      <c r="GA44" s="571"/>
      <c r="GB44" s="571"/>
      <c r="GC44" s="571"/>
      <c r="GD44" s="571"/>
      <c r="GE44" s="571"/>
      <c r="GF44" s="571"/>
      <c r="GG44" s="571"/>
      <c r="GH44" s="571"/>
    </row>
    <row r="45" spans="1:256" s="566" customFormat="1" ht="16.5">
      <c r="A45" s="83">
        <v>33</v>
      </c>
      <c r="B45" s="410" t="s">
        <v>648</v>
      </c>
      <c r="C45" s="411" t="s">
        <v>123</v>
      </c>
      <c r="D45" s="359">
        <v>5.0000000000000001E-3</v>
      </c>
      <c r="E45" s="359">
        <v>5.0000000000000001E-3</v>
      </c>
      <c r="F45" s="357" t="s">
        <v>499</v>
      </c>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1"/>
      <c r="AZ45" s="571"/>
      <c r="BA45" s="571"/>
      <c r="BB45" s="571"/>
      <c r="BC45" s="571"/>
      <c r="BD45" s="571"/>
      <c r="BE45" s="571"/>
      <c r="BF45" s="571"/>
      <c r="BG45" s="571" t="s">
        <v>1354</v>
      </c>
      <c r="BH45" s="571"/>
      <c r="BI45" s="571"/>
      <c r="BJ45" s="571"/>
      <c r="BK45" s="571"/>
      <c r="BL45" s="571"/>
      <c r="BM45" s="571"/>
      <c r="BN45" s="571"/>
      <c r="BO45" s="571"/>
      <c r="BP45" s="571"/>
      <c r="BQ45" s="571"/>
      <c r="BR45" s="571"/>
      <c r="BS45" s="571"/>
      <c r="BT45" s="571"/>
      <c r="BU45" s="571"/>
      <c r="BV45" s="571"/>
      <c r="BW45" s="571"/>
      <c r="BX45" s="571"/>
      <c r="BY45" s="571"/>
      <c r="BZ45" s="571"/>
      <c r="CA45" s="571"/>
      <c r="CB45" s="571"/>
      <c r="CC45" s="571"/>
      <c r="CD45" s="571"/>
      <c r="CE45" s="571"/>
      <c r="CF45" s="571"/>
      <c r="CG45" s="571"/>
      <c r="CH45" s="571"/>
      <c r="CI45" s="571"/>
      <c r="CJ45" s="571"/>
      <c r="CK45" s="571"/>
      <c r="CL45" s="571"/>
      <c r="CM45" s="571"/>
      <c r="CN45" s="571"/>
      <c r="CO45" s="571"/>
      <c r="CP45" s="571"/>
      <c r="CQ45" s="571"/>
      <c r="CR45" s="571"/>
      <c r="CS45" s="571"/>
      <c r="CT45" s="571"/>
      <c r="CU45" s="571"/>
      <c r="CV45" s="571"/>
      <c r="CW45" s="571"/>
      <c r="CX45" s="571"/>
      <c r="CY45" s="571"/>
      <c r="CZ45" s="571"/>
      <c r="DA45" s="571"/>
      <c r="DB45" s="571"/>
      <c r="DC45" s="571"/>
      <c r="DD45" s="571"/>
      <c r="DE45" s="571"/>
      <c r="DF45" s="571"/>
      <c r="DG45" s="571"/>
      <c r="DH45" s="571"/>
      <c r="DI45" s="571"/>
      <c r="DJ45" s="571"/>
      <c r="DK45" s="571"/>
      <c r="DL45" s="571"/>
      <c r="DM45" s="571"/>
      <c r="DN45" s="571"/>
      <c r="DO45" s="571"/>
      <c r="DP45" s="571"/>
      <c r="DQ45" s="571"/>
      <c r="DR45" s="571"/>
      <c r="DS45" s="571"/>
      <c r="DT45" s="571"/>
      <c r="DU45" s="571"/>
      <c r="DV45" s="571"/>
      <c r="DW45" s="571"/>
      <c r="DX45" s="571"/>
      <c r="DY45" s="571"/>
      <c r="DZ45" s="571"/>
      <c r="EA45" s="571"/>
      <c r="EB45" s="571"/>
      <c r="EC45" s="571"/>
      <c r="ED45" s="571"/>
      <c r="EE45" s="571"/>
      <c r="EF45" s="571"/>
      <c r="EG45" s="571"/>
      <c r="EH45" s="571"/>
      <c r="EI45" s="571"/>
      <c r="EJ45" s="571"/>
      <c r="EK45" s="571"/>
      <c r="EL45" s="571"/>
      <c r="EM45" s="571"/>
      <c r="EN45" s="571"/>
      <c r="EO45" s="571"/>
      <c r="EP45" s="571"/>
      <c r="EQ45" s="571"/>
      <c r="ER45" s="571"/>
      <c r="ES45" s="571"/>
      <c r="ET45" s="571"/>
      <c r="EU45" s="571"/>
      <c r="EV45" s="571"/>
      <c r="EW45" s="571"/>
      <c r="EX45" s="571"/>
      <c r="EY45" s="571"/>
      <c r="EZ45" s="571"/>
      <c r="FA45" s="571"/>
      <c r="FB45" s="571"/>
      <c r="FC45" s="571"/>
      <c r="FD45" s="571"/>
      <c r="FE45" s="571"/>
      <c r="FF45" s="571"/>
      <c r="FG45" s="571"/>
      <c r="FH45" s="571"/>
      <c r="FI45" s="571"/>
      <c r="FJ45" s="571"/>
      <c r="FK45" s="571"/>
      <c r="FL45" s="571"/>
      <c r="FM45" s="571"/>
      <c r="FN45" s="571"/>
      <c r="FO45" s="571"/>
      <c r="FP45" s="571"/>
      <c r="FQ45" s="571"/>
      <c r="FR45" s="571"/>
      <c r="FS45" s="571"/>
      <c r="FT45" s="571"/>
      <c r="FU45" s="571"/>
      <c r="FV45" s="571"/>
      <c r="FW45" s="571"/>
      <c r="FX45" s="571"/>
      <c r="FY45" s="571"/>
      <c r="FZ45" s="571"/>
      <c r="GA45" s="571"/>
      <c r="GB45" s="571"/>
      <c r="GC45" s="571"/>
      <c r="GD45" s="571"/>
      <c r="GE45" s="571"/>
      <c r="GF45" s="571"/>
      <c r="GG45" s="571"/>
      <c r="GH45" s="571"/>
    </row>
    <row r="46" spans="1:256" s="571" customFormat="1" ht="20.149999999999999" customHeight="1">
      <c r="A46" s="83">
        <v>34</v>
      </c>
      <c r="B46" s="348" t="s">
        <v>609</v>
      </c>
      <c r="C46" s="360" t="s">
        <v>15</v>
      </c>
      <c r="D46" s="359">
        <v>7.0000000000000007E-2</v>
      </c>
      <c r="E46" s="359">
        <v>7.0000000000000007E-2</v>
      </c>
      <c r="F46" s="357" t="s">
        <v>296</v>
      </c>
      <c r="BG46" s="571" t="s">
        <v>1354</v>
      </c>
      <c r="GI46" s="566"/>
      <c r="GJ46" s="566"/>
      <c r="GK46" s="566"/>
      <c r="GL46" s="566"/>
      <c r="GM46" s="566"/>
      <c r="GN46" s="566"/>
      <c r="GO46" s="566"/>
      <c r="GP46" s="566"/>
      <c r="GQ46" s="566"/>
      <c r="GR46" s="566"/>
      <c r="GS46" s="566"/>
      <c r="GT46" s="566"/>
      <c r="GU46" s="566"/>
      <c r="GV46" s="566"/>
      <c r="GW46" s="566"/>
      <c r="GX46" s="566"/>
      <c r="GY46" s="566"/>
      <c r="GZ46" s="566"/>
      <c r="HA46" s="566"/>
      <c r="HB46" s="566"/>
      <c r="HC46" s="566"/>
      <c r="HD46" s="566"/>
      <c r="HE46" s="566"/>
      <c r="HF46" s="566"/>
      <c r="HG46" s="566"/>
      <c r="HH46" s="566"/>
      <c r="HI46" s="566"/>
      <c r="HJ46" s="566"/>
      <c r="HK46" s="566"/>
      <c r="HL46" s="566"/>
      <c r="HM46" s="566"/>
      <c r="HN46" s="566"/>
      <c r="HO46" s="566"/>
      <c r="HP46" s="566"/>
      <c r="HQ46" s="566"/>
      <c r="HR46" s="566"/>
      <c r="HS46" s="566"/>
      <c r="HT46" s="566"/>
      <c r="HU46" s="566"/>
      <c r="HV46" s="566"/>
      <c r="HW46" s="566"/>
      <c r="HX46" s="566"/>
      <c r="HY46" s="566"/>
      <c r="HZ46" s="566"/>
      <c r="IA46" s="566"/>
      <c r="IB46" s="566"/>
      <c r="IC46" s="566"/>
      <c r="ID46" s="566"/>
      <c r="IE46" s="566"/>
      <c r="IF46" s="566"/>
      <c r="IG46" s="566"/>
      <c r="IH46" s="566"/>
      <c r="II46" s="566"/>
      <c r="IJ46" s="566"/>
      <c r="IK46" s="566"/>
      <c r="IL46" s="566"/>
      <c r="IM46" s="566"/>
      <c r="IN46" s="566"/>
      <c r="IO46" s="566"/>
      <c r="IP46" s="566"/>
      <c r="IQ46" s="566"/>
      <c r="IR46" s="566"/>
      <c r="IS46" s="566"/>
      <c r="IT46" s="566"/>
      <c r="IU46" s="566"/>
      <c r="IV46" s="566"/>
    </row>
    <row r="47" spans="1:256" s="566" customFormat="1" ht="16.5">
      <c r="A47" s="83">
        <v>35</v>
      </c>
      <c r="B47" s="638" t="s">
        <v>530</v>
      </c>
      <c r="C47" s="640" t="s">
        <v>117</v>
      </c>
      <c r="D47" s="59">
        <v>0.72</v>
      </c>
      <c r="E47" s="59">
        <v>0.72</v>
      </c>
      <c r="F47" s="640" t="s">
        <v>258</v>
      </c>
      <c r="BG47" s="566" t="s">
        <v>1354</v>
      </c>
    </row>
    <row r="48" spans="1:256" s="566" customFormat="1" ht="16.5">
      <c r="A48" s="83">
        <v>36</v>
      </c>
      <c r="B48" s="394" t="s">
        <v>911</v>
      </c>
      <c r="C48" s="392" t="s">
        <v>117</v>
      </c>
      <c r="D48" s="359">
        <v>13.45</v>
      </c>
      <c r="E48" s="359">
        <v>3.45</v>
      </c>
      <c r="F48" s="357" t="s">
        <v>300</v>
      </c>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571"/>
      <c r="AZ48" s="571"/>
      <c r="BA48" s="571"/>
      <c r="BB48" s="571"/>
      <c r="BC48" s="571"/>
      <c r="BD48" s="571"/>
      <c r="BE48" s="571"/>
      <c r="BF48" s="571"/>
      <c r="BG48" s="571" t="s">
        <v>1354</v>
      </c>
      <c r="BH48" s="571"/>
      <c r="BI48" s="571"/>
      <c r="BJ48" s="571"/>
      <c r="BK48" s="571"/>
      <c r="BL48" s="571"/>
      <c r="BM48" s="571"/>
      <c r="BN48" s="571"/>
      <c r="BO48" s="571"/>
      <c r="BP48" s="571"/>
      <c r="BQ48" s="571"/>
      <c r="BR48" s="571"/>
      <c r="BS48" s="571"/>
      <c r="BT48" s="571"/>
      <c r="BU48" s="571"/>
      <c r="BV48" s="571"/>
      <c r="BW48" s="571"/>
      <c r="BX48" s="571"/>
      <c r="BY48" s="571"/>
      <c r="BZ48" s="571"/>
      <c r="CA48" s="571"/>
      <c r="CB48" s="571"/>
      <c r="CC48" s="571"/>
      <c r="CD48" s="571"/>
      <c r="CE48" s="571"/>
      <c r="CF48" s="571"/>
      <c r="CG48" s="571"/>
      <c r="CH48" s="571"/>
      <c r="CI48" s="571"/>
      <c r="CJ48" s="571"/>
      <c r="CK48" s="571"/>
      <c r="CL48" s="571"/>
      <c r="CM48" s="571"/>
      <c r="CN48" s="571"/>
      <c r="CO48" s="571"/>
      <c r="CP48" s="571"/>
      <c r="CQ48" s="571"/>
      <c r="CR48" s="571"/>
      <c r="CS48" s="571"/>
      <c r="CT48" s="571"/>
      <c r="CU48" s="571"/>
      <c r="CV48" s="571"/>
      <c r="CW48" s="571"/>
      <c r="CX48" s="571"/>
      <c r="CY48" s="571"/>
      <c r="CZ48" s="571"/>
      <c r="DA48" s="571"/>
      <c r="DB48" s="571"/>
      <c r="DC48" s="571"/>
      <c r="DD48" s="571"/>
      <c r="DE48" s="571"/>
      <c r="DF48" s="571"/>
      <c r="DG48" s="571"/>
      <c r="DH48" s="571"/>
      <c r="DI48" s="571"/>
      <c r="DJ48" s="571"/>
      <c r="DK48" s="571"/>
      <c r="DL48" s="571"/>
      <c r="DM48" s="571"/>
      <c r="DN48" s="571"/>
      <c r="DO48" s="571"/>
      <c r="DP48" s="571"/>
      <c r="DQ48" s="571"/>
      <c r="DR48" s="571"/>
      <c r="DS48" s="571"/>
      <c r="DT48" s="571"/>
      <c r="DU48" s="571"/>
      <c r="DV48" s="571"/>
      <c r="DW48" s="571"/>
      <c r="DX48" s="571"/>
      <c r="DY48" s="571"/>
      <c r="DZ48" s="571"/>
      <c r="EA48" s="571"/>
      <c r="EB48" s="571"/>
      <c r="EC48" s="571"/>
      <c r="ED48" s="571"/>
      <c r="EE48" s="571"/>
      <c r="EF48" s="571"/>
      <c r="EG48" s="571"/>
      <c r="EH48" s="571"/>
    </row>
    <row r="49" spans="1:256" s="566" customFormat="1" ht="27.75" customHeight="1">
      <c r="A49" s="83">
        <v>37</v>
      </c>
      <c r="B49" s="638" t="s">
        <v>713</v>
      </c>
      <c r="C49" s="641" t="s">
        <v>153</v>
      </c>
      <c r="D49" s="59">
        <v>0.23</v>
      </c>
      <c r="E49" s="572">
        <v>0.23</v>
      </c>
      <c r="F49" s="641" t="s">
        <v>427</v>
      </c>
      <c r="BG49" s="566" t="s">
        <v>1354</v>
      </c>
    </row>
    <row r="50" spans="1:256" s="566" customFormat="1" ht="20.149999999999999" customHeight="1">
      <c r="A50" s="96" t="s">
        <v>26</v>
      </c>
      <c r="B50" s="86" t="s">
        <v>914</v>
      </c>
      <c r="C50" s="640"/>
      <c r="D50" s="573">
        <f>SUM(D51:D76)</f>
        <v>364.39959999999996</v>
      </c>
      <c r="E50" s="573">
        <f>SUM(E51:E76)</f>
        <v>279.14410000000004</v>
      </c>
      <c r="F50" s="574"/>
    </row>
    <row r="51" spans="1:256" s="566" customFormat="1" ht="16.5">
      <c r="A51" s="392">
        <v>1</v>
      </c>
      <c r="B51" s="348" t="s">
        <v>656</v>
      </c>
      <c r="C51" s="360" t="s">
        <v>100</v>
      </c>
      <c r="D51" s="359">
        <v>0.19</v>
      </c>
      <c r="E51" s="359">
        <v>0.19</v>
      </c>
      <c r="F51" s="357" t="s">
        <v>427</v>
      </c>
      <c r="G51" s="571"/>
      <c r="H51" s="571"/>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1"/>
      <c r="AG51" s="571"/>
      <c r="AH51" s="571"/>
      <c r="AI51" s="571"/>
      <c r="AJ51" s="571"/>
      <c r="AK51" s="571"/>
      <c r="AL51" s="571"/>
      <c r="AM51" s="571"/>
      <c r="AN51" s="571"/>
      <c r="AO51" s="571"/>
      <c r="AP51" s="571"/>
      <c r="AQ51" s="571"/>
      <c r="AR51" s="571"/>
      <c r="AS51" s="571"/>
      <c r="AT51" s="571"/>
      <c r="AU51" s="571"/>
      <c r="AV51" s="571"/>
      <c r="AW51" s="571"/>
      <c r="AX51" s="571"/>
      <c r="AY51" s="571"/>
      <c r="AZ51" s="571"/>
      <c r="BA51" s="571"/>
      <c r="BB51" s="571"/>
      <c r="BC51" s="571"/>
      <c r="BD51" s="571"/>
      <c r="BE51" s="571"/>
      <c r="BF51" s="571"/>
      <c r="BG51" s="571"/>
      <c r="BH51" s="571"/>
      <c r="BI51" s="571"/>
      <c r="BJ51" s="571"/>
      <c r="BK51" s="571"/>
      <c r="BL51" s="571"/>
      <c r="BM51" s="571"/>
      <c r="BN51" s="571"/>
      <c r="BO51" s="571"/>
      <c r="BP51" s="571"/>
      <c r="BQ51" s="571"/>
      <c r="BR51" s="571"/>
      <c r="BS51" s="571"/>
      <c r="BT51" s="571"/>
      <c r="BU51" s="571"/>
      <c r="BV51" s="571"/>
      <c r="BW51" s="571"/>
      <c r="BX51" s="571"/>
      <c r="BY51" s="571"/>
      <c r="BZ51" s="571"/>
      <c r="CA51" s="571"/>
      <c r="CB51" s="571"/>
      <c r="CC51" s="571"/>
      <c r="CD51" s="571"/>
      <c r="CE51" s="571"/>
      <c r="CF51" s="571"/>
      <c r="CG51" s="571"/>
      <c r="CH51" s="571"/>
      <c r="CI51" s="571"/>
      <c r="CJ51" s="571"/>
      <c r="CK51" s="571"/>
      <c r="CL51" s="571"/>
      <c r="CM51" s="571"/>
      <c r="CN51" s="571"/>
      <c r="CO51" s="571"/>
      <c r="CP51" s="571"/>
      <c r="CQ51" s="571"/>
      <c r="CR51" s="571"/>
      <c r="CS51" s="571"/>
      <c r="CT51" s="571"/>
      <c r="CU51" s="571"/>
      <c r="CV51" s="571"/>
      <c r="CW51" s="571"/>
      <c r="CX51" s="571"/>
      <c r="CY51" s="571"/>
      <c r="CZ51" s="571"/>
      <c r="DA51" s="571"/>
      <c r="DB51" s="571"/>
      <c r="DC51" s="571"/>
      <c r="DD51" s="571"/>
      <c r="DE51" s="571"/>
      <c r="DF51" s="571"/>
      <c r="DG51" s="571"/>
      <c r="DH51" s="571"/>
      <c r="DI51" s="571"/>
      <c r="DJ51" s="571"/>
      <c r="DK51" s="571"/>
      <c r="DL51" s="571"/>
      <c r="DM51" s="571"/>
      <c r="DN51" s="571"/>
      <c r="DO51" s="571"/>
      <c r="DP51" s="571"/>
      <c r="DQ51" s="571"/>
      <c r="DR51" s="571"/>
      <c r="DS51" s="571"/>
      <c r="DT51" s="571"/>
      <c r="DU51" s="571"/>
      <c r="DV51" s="571"/>
      <c r="DW51" s="571"/>
      <c r="DX51" s="571"/>
      <c r="DY51" s="571"/>
      <c r="DZ51" s="571"/>
      <c r="EA51" s="571"/>
      <c r="EB51" s="571"/>
      <c r="EC51" s="571"/>
      <c r="ED51" s="571"/>
      <c r="EE51" s="571"/>
      <c r="EF51" s="571"/>
      <c r="EG51" s="571"/>
      <c r="EH51" s="571"/>
      <c r="EI51" s="571"/>
      <c r="EJ51" s="571"/>
      <c r="EK51" s="571"/>
      <c r="EL51" s="571"/>
      <c r="EM51" s="571"/>
      <c r="EN51" s="571"/>
      <c r="EO51" s="571"/>
      <c r="EP51" s="571"/>
      <c r="EQ51" s="571"/>
      <c r="ER51" s="571"/>
      <c r="ES51" s="571"/>
      <c r="ET51" s="571"/>
      <c r="EU51" s="571"/>
      <c r="EV51" s="571"/>
      <c r="EW51" s="571"/>
      <c r="EX51" s="571"/>
      <c r="EY51" s="571"/>
      <c r="EZ51" s="571"/>
      <c r="FA51" s="571"/>
      <c r="FB51" s="571"/>
      <c r="FC51" s="571"/>
      <c r="FD51" s="571"/>
      <c r="FE51" s="571"/>
      <c r="FF51" s="571"/>
      <c r="FG51" s="571"/>
      <c r="FH51" s="571"/>
      <c r="FI51" s="571"/>
      <c r="FJ51" s="571"/>
      <c r="FK51" s="571"/>
      <c r="FL51" s="571"/>
      <c r="FM51" s="571"/>
      <c r="FN51" s="571"/>
      <c r="FO51" s="571"/>
      <c r="FP51" s="571"/>
      <c r="FQ51" s="571"/>
      <c r="FR51" s="571"/>
      <c r="FS51" s="571"/>
      <c r="FT51" s="571"/>
      <c r="FU51" s="571"/>
      <c r="FV51" s="571"/>
      <c r="FW51" s="571"/>
      <c r="FX51" s="571"/>
      <c r="FY51" s="571"/>
      <c r="FZ51" s="571"/>
      <c r="GA51" s="571"/>
      <c r="GB51" s="571"/>
      <c r="GC51" s="571"/>
      <c r="GD51" s="571"/>
      <c r="GE51" s="571"/>
      <c r="GF51" s="571"/>
      <c r="GG51" s="571"/>
      <c r="GH51" s="571"/>
    </row>
    <row r="52" spans="1:256" s="566" customFormat="1" ht="16.5">
      <c r="A52" s="392">
        <v>2</v>
      </c>
      <c r="B52" s="85" t="s">
        <v>579</v>
      </c>
      <c r="C52" s="640" t="s">
        <v>117</v>
      </c>
      <c r="D52" s="59">
        <v>13.85</v>
      </c>
      <c r="E52" s="59">
        <v>7.5845000000000002</v>
      </c>
      <c r="F52" s="641" t="s">
        <v>541</v>
      </c>
    </row>
    <row r="53" spans="1:256" s="566" customFormat="1" ht="16.5">
      <c r="A53" s="392">
        <v>3</v>
      </c>
      <c r="B53" s="638" t="s">
        <v>915</v>
      </c>
      <c r="C53" s="640" t="s">
        <v>117</v>
      </c>
      <c r="D53" s="59">
        <v>63.2</v>
      </c>
      <c r="E53" s="59">
        <v>45.6</v>
      </c>
      <c r="F53" s="640" t="s">
        <v>265</v>
      </c>
      <c r="G53" s="578"/>
    </row>
    <row r="54" spans="1:256" s="566" customFormat="1" ht="31">
      <c r="A54" s="392">
        <v>4</v>
      </c>
      <c r="B54" s="638" t="s">
        <v>556</v>
      </c>
      <c r="C54" s="640" t="s">
        <v>117</v>
      </c>
      <c r="D54" s="59">
        <v>19.989999999999998</v>
      </c>
      <c r="E54" s="59">
        <v>10</v>
      </c>
      <c r="F54" s="640" t="s">
        <v>252</v>
      </c>
    </row>
    <row r="55" spans="1:256" s="566" customFormat="1" ht="16.5">
      <c r="A55" s="392">
        <v>5</v>
      </c>
      <c r="B55" s="85" t="s">
        <v>572</v>
      </c>
      <c r="C55" s="640" t="s">
        <v>117</v>
      </c>
      <c r="D55" s="59">
        <v>6.6</v>
      </c>
      <c r="E55" s="59">
        <v>6.3</v>
      </c>
      <c r="F55" s="640" t="s">
        <v>551</v>
      </c>
      <c r="G55" s="578"/>
    </row>
    <row r="56" spans="1:256" s="566" customFormat="1" ht="31">
      <c r="A56" s="392">
        <v>6</v>
      </c>
      <c r="B56" s="85" t="s">
        <v>714</v>
      </c>
      <c r="C56" s="338" t="s">
        <v>117</v>
      </c>
      <c r="D56" s="59">
        <v>10</v>
      </c>
      <c r="E56" s="572">
        <v>10</v>
      </c>
      <c r="F56" s="641" t="s">
        <v>265</v>
      </c>
    </row>
    <row r="57" spans="1:256" s="566" customFormat="1" ht="16.5">
      <c r="A57" s="392">
        <v>7</v>
      </c>
      <c r="B57" s="638" t="s">
        <v>592</v>
      </c>
      <c r="C57" s="579" t="s">
        <v>117</v>
      </c>
      <c r="D57" s="359">
        <v>1.31</v>
      </c>
      <c r="E57" s="359">
        <v>1.31</v>
      </c>
      <c r="F57" s="357" t="s">
        <v>301</v>
      </c>
    </row>
    <row r="58" spans="1:256" s="566" customFormat="1" ht="16.5">
      <c r="A58" s="392">
        <v>8</v>
      </c>
      <c r="B58" s="348" t="s">
        <v>591</v>
      </c>
      <c r="C58" s="802" t="s">
        <v>117</v>
      </c>
      <c r="D58" s="359">
        <v>20</v>
      </c>
      <c r="E58" s="359">
        <v>10</v>
      </c>
      <c r="F58" s="357" t="s">
        <v>255</v>
      </c>
      <c r="G58" s="571"/>
      <c r="H58" s="571"/>
      <c r="I58" s="571"/>
      <c r="J58" s="571"/>
      <c r="K58" s="571"/>
      <c r="L58" s="571"/>
      <c r="M58" s="571"/>
      <c r="N58" s="571"/>
      <c r="O58" s="571"/>
      <c r="P58" s="571"/>
      <c r="Q58" s="571"/>
      <c r="R58" s="571"/>
      <c r="S58" s="571"/>
      <c r="T58" s="571"/>
      <c r="U58" s="571"/>
      <c r="V58" s="571"/>
      <c r="W58" s="571"/>
      <c r="X58" s="571"/>
      <c r="Y58" s="571"/>
      <c r="Z58" s="571"/>
      <c r="AA58" s="571"/>
      <c r="AB58" s="571"/>
      <c r="AC58" s="571"/>
      <c r="AD58" s="571"/>
      <c r="AE58" s="571"/>
      <c r="AF58" s="571"/>
      <c r="AG58" s="571"/>
      <c r="AH58" s="571"/>
      <c r="AI58" s="571"/>
      <c r="AJ58" s="571"/>
      <c r="AK58" s="571"/>
      <c r="AL58" s="571"/>
      <c r="AM58" s="571"/>
      <c r="AN58" s="571"/>
      <c r="AO58" s="571"/>
      <c r="AP58" s="571"/>
      <c r="AQ58" s="571"/>
      <c r="AR58" s="571"/>
      <c r="AS58" s="571"/>
      <c r="AT58" s="571"/>
      <c r="AU58" s="571"/>
      <c r="AV58" s="571"/>
      <c r="AW58" s="571"/>
      <c r="AX58" s="571"/>
      <c r="AY58" s="571"/>
      <c r="AZ58" s="571"/>
      <c r="BA58" s="571"/>
      <c r="BB58" s="571"/>
      <c r="BC58" s="571"/>
      <c r="BD58" s="571"/>
      <c r="BE58" s="571"/>
      <c r="BF58" s="571"/>
      <c r="BG58" s="571"/>
      <c r="BH58" s="571"/>
      <c r="BI58" s="571"/>
      <c r="BJ58" s="571"/>
      <c r="BK58" s="571"/>
      <c r="BL58" s="571"/>
      <c r="BM58" s="571"/>
      <c r="BN58" s="571"/>
      <c r="BO58" s="571"/>
      <c r="BP58" s="571"/>
      <c r="BQ58" s="571"/>
      <c r="BR58" s="571"/>
      <c r="BS58" s="571"/>
      <c r="BT58" s="571"/>
      <c r="BU58" s="571"/>
      <c r="BV58" s="571"/>
      <c r="BW58" s="571"/>
      <c r="BX58" s="571"/>
      <c r="BY58" s="571"/>
      <c r="BZ58" s="571"/>
      <c r="CA58" s="571"/>
      <c r="CB58" s="571"/>
      <c r="CC58" s="571"/>
      <c r="CD58" s="571"/>
      <c r="CE58" s="571"/>
      <c r="CF58" s="571"/>
      <c r="CG58" s="571"/>
      <c r="CH58" s="571"/>
      <c r="CI58" s="571"/>
      <c r="CJ58" s="571"/>
      <c r="CK58" s="571"/>
      <c r="CL58" s="571"/>
      <c r="CM58" s="571"/>
      <c r="CN58" s="571"/>
      <c r="CO58" s="571"/>
      <c r="CP58" s="571"/>
      <c r="CQ58" s="571"/>
      <c r="CR58" s="571"/>
      <c r="CS58" s="571"/>
      <c r="CT58" s="571"/>
      <c r="CU58" s="571"/>
      <c r="CV58" s="571"/>
      <c r="CW58" s="571"/>
      <c r="CX58" s="571"/>
      <c r="CY58" s="571"/>
      <c r="CZ58" s="571"/>
      <c r="DA58" s="571"/>
      <c r="DB58" s="571"/>
      <c r="DC58" s="571"/>
      <c r="DD58" s="571"/>
      <c r="DE58" s="571"/>
      <c r="DF58" s="571"/>
      <c r="DG58" s="571"/>
      <c r="DH58" s="571"/>
      <c r="DI58" s="571"/>
      <c r="DJ58" s="571"/>
      <c r="DK58" s="571"/>
      <c r="DL58" s="571"/>
      <c r="DM58" s="571"/>
      <c r="DN58" s="571"/>
      <c r="DO58" s="571"/>
      <c r="DP58" s="571"/>
      <c r="DQ58" s="571"/>
      <c r="DR58" s="571"/>
      <c r="DS58" s="571"/>
      <c r="DT58" s="571"/>
      <c r="DU58" s="571"/>
      <c r="DV58" s="571"/>
      <c r="DW58" s="571"/>
      <c r="DX58" s="571"/>
      <c r="DY58" s="571"/>
      <c r="DZ58" s="571"/>
      <c r="EA58" s="571"/>
      <c r="EB58" s="571"/>
      <c r="EC58" s="571"/>
      <c r="ED58" s="571"/>
      <c r="EE58" s="571"/>
      <c r="EF58" s="571"/>
      <c r="EG58" s="571"/>
      <c r="EH58" s="571"/>
      <c r="EI58" s="571"/>
      <c r="EJ58" s="571"/>
      <c r="EK58" s="571"/>
      <c r="EL58" s="571"/>
      <c r="EM58" s="571"/>
      <c r="EN58" s="571"/>
      <c r="EO58" s="571"/>
      <c r="EP58" s="571"/>
      <c r="EQ58" s="571"/>
      <c r="ER58" s="571"/>
      <c r="ES58" s="571"/>
      <c r="ET58" s="571"/>
      <c r="EU58" s="571"/>
      <c r="EV58" s="571"/>
      <c r="EW58" s="571"/>
      <c r="EX58" s="571"/>
      <c r="EY58" s="571"/>
      <c r="EZ58" s="571"/>
      <c r="FA58" s="571"/>
      <c r="FB58" s="571"/>
      <c r="FC58" s="571"/>
      <c r="FD58" s="571"/>
      <c r="FE58" s="571"/>
      <c r="FF58" s="571"/>
      <c r="FG58" s="571"/>
      <c r="FH58" s="571"/>
      <c r="FI58" s="571"/>
      <c r="FJ58" s="571"/>
      <c r="FK58" s="571"/>
      <c r="FL58" s="571"/>
      <c r="FM58" s="571"/>
      <c r="FN58" s="571"/>
      <c r="FO58" s="571"/>
      <c r="FP58" s="571"/>
      <c r="FQ58" s="571"/>
      <c r="FR58" s="571"/>
      <c r="FS58" s="571"/>
      <c r="FT58" s="571"/>
      <c r="FU58" s="571"/>
      <c r="FV58" s="571"/>
      <c r="FW58" s="571"/>
      <c r="FX58" s="571"/>
      <c r="FY58" s="571"/>
      <c r="FZ58" s="571"/>
      <c r="GA58" s="571"/>
      <c r="GB58" s="571"/>
      <c r="GC58" s="571"/>
      <c r="GD58" s="571"/>
      <c r="GE58" s="571"/>
      <c r="GF58" s="571"/>
      <c r="GG58" s="571"/>
      <c r="GH58" s="571"/>
    </row>
    <row r="59" spans="1:256" s="566" customFormat="1" ht="16.5">
      <c r="A59" s="392">
        <v>9</v>
      </c>
      <c r="B59" s="410" t="s">
        <v>664</v>
      </c>
      <c r="C59" s="411" t="s">
        <v>117</v>
      </c>
      <c r="D59" s="359">
        <v>56.33</v>
      </c>
      <c r="E59" s="359">
        <v>56.33</v>
      </c>
      <c r="F59" s="357" t="s">
        <v>265</v>
      </c>
      <c r="G59" s="571"/>
      <c r="H59" s="571"/>
      <c r="I59" s="571"/>
      <c r="J59" s="571"/>
      <c r="K59" s="571"/>
      <c r="L59" s="571"/>
      <c r="M59" s="571"/>
      <c r="N59" s="571"/>
      <c r="O59" s="571"/>
      <c r="P59" s="571"/>
      <c r="Q59" s="571"/>
      <c r="R59" s="571"/>
      <c r="S59" s="571"/>
      <c r="T59" s="571"/>
      <c r="U59" s="571"/>
      <c r="V59" s="571"/>
      <c r="W59" s="571"/>
      <c r="X59" s="571"/>
      <c r="Y59" s="571"/>
      <c r="Z59" s="571"/>
      <c r="AA59" s="571"/>
      <c r="AB59" s="571"/>
      <c r="AC59" s="571"/>
      <c r="AD59" s="571"/>
      <c r="AE59" s="571"/>
      <c r="AF59" s="571"/>
      <c r="AG59" s="571"/>
      <c r="AH59" s="571"/>
      <c r="AI59" s="571"/>
      <c r="AJ59" s="571"/>
      <c r="AK59" s="571"/>
      <c r="AL59" s="571"/>
      <c r="AM59" s="571"/>
      <c r="AN59" s="571"/>
      <c r="AO59" s="571"/>
      <c r="AP59" s="571"/>
      <c r="AQ59" s="571"/>
      <c r="AR59" s="571"/>
      <c r="AS59" s="571"/>
      <c r="AT59" s="571"/>
      <c r="AU59" s="571"/>
      <c r="AV59" s="571"/>
      <c r="AW59" s="571"/>
      <c r="AX59" s="571"/>
      <c r="AY59" s="571"/>
      <c r="AZ59" s="571"/>
      <c r="BA59" s="571"/>
      <c r="BB59" s="571"/>
      <c r="BC59" s="571"/>
      <c r="BD59" s="571"/>
      <c r="BE59" s="571"/>
      <c r="BF59" s="571"/>
      <c r="BG59" s="571"/>
      <c r="BH59" s="571"/>
      <c r="BI59" s="571"/>
      <c r="BJ59" s="571"/>
      <c r="BK59" s="571"/>
      <c r="BL59" s="571"/>
      <c r="BM59" s="571"/>
      <c r="BN59" s="571"/>
      <c r="BO59" s="571"/>
      <c r="BP59" s="571"/>
      <c r="BQ59" s="571"/>
      <c r="BR59" s="571"/>
      <c r="BS59" s="571"/>
      <c r="BT59" s="571"/>
      <c r="BU59" s="571"/>
      <c r="BV59" s="571"/>
      <c r="BW59" s="571"/>
      <c r="BX59" s="571"/>
      <c r="BY59" s="571"/>
      <c r="BZ59" s="571"/>
      <c r="CA59" s="571"/>
      <c r="CB59" s="571"/>
      <c r="CC59" s="571"/>
      <c r="CD59" s="571"/>
      <c r="CE59" s="571"/>
      <c r="CF59" s="571"/>
      <c r="CG59" s="571"/>
      <c r="CH59" s="571"/>
      <c r="CI59" s="571"/>
      <c r="CJ59" s="571"/>
      <c r="CK59" s="571"/>
      <c r="CL59" s="571"/>
      <c r="CM59" s="571"/>
      <c r="CN59" s="571"/>
      <c r="CO59" s="571"/>
      <c r="CP59" s="571"/>
      <c r="CQ59" s="571"/>
      <c r="CR59" s="571"/>
      <c r="CS59" s="571"/>
      <c r="CT59" s="571"/>
      <c r="CU59" s="571"/>
      <c r="CV59" s="571"/>
      <c r="CW59" s="571"/>
      <c r="CX59" s="571"/>
      <c r="CY59" s="571"/>
      <c r="CZ59" s="571"/>
      <c r="DA59" s="571"/>
      <c r="DB59" s="571"/>
      <c r="DC59" s="571"/>
      <c r="DD59" s="571"/>
      <c r="DE59" s="571"/>
      <c r="DF59" s="571"/>
      <c r="DG59" s="571"/>
      <c r="DH59" s="571"/>
      <c r="DI59" s="571"/>
      <c r="DJ59" s="571"/>
      <c r="DK59" s="571"/>
      <c r="DL59" s="571"/>
      <c r="DM59" s="571"/>
      <c r="DN59" s="571"/>
      <c r="DO59" s="571"/>
      <c r="DP59" s="571"/>
      <c r="DQ59" s="571"/>
      <c r="DR59" s="571"/>
      <c r="DS59" s="571"/>
      <c r="DT59" s="571"/>
      <c r="DU59" s="571"/>
      <c r="DV59" s="571"/>
      <c r="DW59" s="571"/>
      <c r="DX59" s="571"/>
      <c r="DY59" s="571"/>
      <c r="DZ59" s="571"/>
      <c r="EA59" s="571"/>
      <c r="EB59" s="571"/>
      <c r="EC59" s="571"/>
      <c r="ED59" s="571"/>
      <c r="EE59" s="571"/>
      <c r="EF59" s="571"/>
      <c r="EG59" s="571"/>
      <c r="EH59" s="571"/>
      <c r="EI59" s="571"/>
      <c r="EJ59" s="571"/>
      <c r="EK59" s="571"/>
      <c r="EL59" s="571"/>
      <c r="EM59" s="571"/>
      <c r="EN59" s="571"/>
      <c r="EO59" s="571"/>
      <c r="EP59" s="571"/>
      <c r="EQ59" s="571"/>
      <c r="ER59" s="571"/>
      <c r="ES59" s="571"/>
      <c r="ET59" s="571"/>
      <c r="EU59" s="571"/>
      <c r="EV59" s="571"/>
      <c r="EW59" s="571"/>
      <c r="EX59" s="571"/>
      <c r="EY59" s="571"/>
      <c r="EZ59" s="571"/>
      <c r="FA59" s="571"/>
      <c r="FB59" s="571"/>
      <c r="FC59" s="571"/>
      <c r="FD59" s="571"/>
      <c r="FE59" s="571"/>
      <c r="FF59" s="571"/>
      <c r="FG59" s="571"/>
      <c r="FH59" s="571"/>
      <c r="FI59" s="571"/>
      <c r="FJ59" s="571"/>
      <c r="FK59" s="571"/>
      <c r="FL59" s="571"/>
      <c r="FM59" s="571"/>
      <c r="FN59" s="571"/>
      <c r="FO59" s="571"/>
      <c r="FP59" s="571"/>
      <c r="FQ59" s="571"/>
      <c r="FR59" s="571"/>
      <c r="FS59" s="571"/>
      <c r="FT59" s="571"/>
      <c r="FU59" s="571"/>
      <c r="FV59" s="571"/>
      <c r="FW59" s="571"/>
      <c r="FX59" s="571"/>
      <c r="FY59" s="571"/>
      <c r="FZ59" s="571"/>
      <c r="GA59" s="571"/>
      <c r="GB59" s="571"/>
      <c r="GC59" s="571"/>
      <c r="GD59" s="571"/>
      <c r="GE59" s="571"/>
      <c r="GF59" s="571"/>
      <c r="GG59" s="571"/>
      <c r="GH59" s="571"/>
    </row>
    <row r="60" spans="1:256" s="566" customFormat="1" ht="16.5">
      <c r="A60" s="392">
        <v>10</v>
      </c>
      <c r="B60" s="410" t="s">
        <v>916</v>
      </c>
      <c r="C60" s="411" t="s">
        <v>117</v>
      </c>
      <c r="D60" s="359">
        <v>0.69</v>
      </c>
      <c r="E60" s="359">
        <v>0.69</v>
      </c>
      <c r="F60" s="357" t="s">
        <v>454</v>
      </c>
      <c r="G60" s="571"/>
      <c r="H60" s="571"/>
      <c r="I60" s="571"/>
      <c r="J60" s="571"/>
      <c r="K60" s="571"/>
      <c r="L60" s="571"/>
      <c r="M60" s="571"/>
      <c r="N60" s="571"/>
      <c r="O60" s="571"/>
      <c r="P60" s="571"/>
      <c r="Q60" s="571"/>
      <c r="R60" s="571"/>
      <c r="S60" s="571"/>
      <c r="T60" s="571"/>
      <c r="U60" s="571"/>
      <c r="V60" s="571"/>
      <c r="W60" s="571"/>
      <c r="X60" s="571"/>
      <c r="Y60" s="571"/>
      <c r="Z60" s="571"/>
      <c r="AA60" s="571"/>
      <c r="AB60" s="571"/>
      <c r="AC60" s="571"/>
      <c r="AD60" s="571"/>
      <c r="AE60" s="571"/>
      <c r="AF60" s="571"/>
      <c r="AG60" s="571"/>
      <c r="AH60" s="571"/>
      <c r="AI60" s="571"/>
      <c r="AJ60" s="571"/>
      <c r="AK60" s="571"/>
      <c r="AL60" s="571"/>
      <c r="AM60" s="571"/>
      <c r="AN60" s="571"/>
      <c r="AO60" s="571"/>
      <c r="AP60" s="571"/>
      <c r="AQ60" s="571"/>
      <c r="AR60" s="571"/>
      <c r="AS60" s="571"/>
      <c r="AT60" s="571"/>
      <c r="AU60" s="571"/>
      <c r="AV60" s="571"/>
      <c r="AW60" s="571"/>
      <c r="AX60" s="571"/>
      <c r="AY60" s="571"/>
      <c r="AZ60" s="571"/>
      <c r="BA60" s="571"/>
      <c r="BB60" s="571"/>
      <c r="BC60" s="571"/>
      <c r="BD60" s="571"/>
      <c r="BE60" s="571"/>
      <c r="BF60" s="571"/>
      <c r="BG60" s="571"/>
      <c r="BH60" s="571"/>
      <c r="BI60" s="571"/>
      <c r="BJ60" s="571"/>
      <c r="BK60" s="571"/>
      <c r="BL60" s="571"/>
      <c r="BM60" s="571"/>
      <c r="BN60" s="571"/>
      <c r="BO60" s="571"/>
      <c r="BP60" s="571"/>
      <c r="BQ60" s="571"/>
      <c r="BR60" s="571"/>
      <c r="BS60" s="571"/>
      <c r="BT60" s="571"/>
      <c r="BU60" s="571"/>
      <c r="BV60" s="571"/>
      <c r="BW60" s="571"/>
      <c r="BX60" s="571"/>
      <c r="BY60" s="571"/>
      <c r="BZ60" s="571"/>
      <c r="CA60" s="571"/>
      <c r="CB60" s="571"/>
      <c r="CC60" s="571"/>
      <c r="CD60" s="571"/>
      <c r="CE60" s="571"/>
      <c r="CF60" s="571"/>
      <c r="CG60" s="571"/>
      <c r="CH60" s="571"/>
      <c r="CI60" s="571"/>
      <c r="CJ60" s="571"/>
      <c r="CK60" s="571"/>
      <c r="CL60" s="571"/>
      <c r="CM60" s="571"/>
      <c r="CN60" s="571"/>
      <c r="CO60" s="571"/>
      <c r="CP60" s="571"/>
      <c r="CQ60" s="571"/>
      <c r="CR60" s="571"/>
      <c r="CS60" s="571"/>
      <c r="CT60" s="571"/>
      <c r="CU60" s="571"/>
      <c r="CV60" s="571"/>
      <c r="CW60" s="571"/>
      <c r="CX60" s="571"/>
      <c r="CY60" s="571"/>
      <c r="CZ60" s="571"/>
      <c r="DA60" s="571"/>
      <c r="DB60" s="571"/>
      <c r="DC60" s="571"/>
      <c r="DD60" s="571"/>
      <c r="DE60" s="571"/>
      <c r="DF60" s="571"/>
      <c r="DG60" s="571"/>
      <c r="DH60" s="571"/>
      <c r="DI60" s="571"/>
      <c r="DJ60" s="571"/>
      <c r="DK60" s="571"/>
      <c r="DL60" s="571"/>
      <c r="DM60" s="571"/>
      <c r="DN60" s="571"/>
      <c r="DO60" s="571"/>
      <c r="DP60" s="571"/>
      <c r="DQ60" s="571"/>
      <c r="DR60" s="571"/>
      <c r="DS60" s="571"/>
      <c r="DT60" s="571"/>
      <c r="DU60" s="571"/>
      <c r="DV60" s="571"/>
      <c r="DW60" s="571"/>
      <c r="DX60" s="571"/>
      <c r="DY60" s="571"/>
      <c r="DZ60" s="571"/>
      <c r="EA60" s="571"/>
      <c r="EB60" s="571"/>
      <c r="EC60" s="571"/>
      <c r="ED60" s="571"/>
      <c r="EE60" s="571"/>
      <c r="EF60" s="571"/>
      <c r="EG60" s="571"/>
      <c r="EH60" s="571"/>
      <c r="EI60" s="571"/>
      <c r="EJ60" s="571"/>
      <c r="EK60" s="571"/>
      <c r="EL60" s="571"/>
      <c r="EM60" s="571"/>
      <c r="EN60" s="571"/>
      <c r="EO60" s="571"/>
      <c r="EP60" s="571"/>
      <c r="EQ60" s="571"/>
      <c r="ER60" s="571"/>
      <c r="ES60" s="571"/>
      <c r="ET60" s="571"/>
      <c r="EU60" s="571"/>
      <c r="EV60" s="571"/>
      <c r="EW60" s="571"/>
      <c r="EX60" s="571"/>
      <c r="EY60" s="571"/>
      <c r="EZ60" s="571"/>
      <c r="FA60" s="571"/>
      <c r="FB60" s="571"/>
      <c r="FC60" s="571"/>
      <c r="FD60" s="571"/>
      <c r="FE60" s="571"/>
      <c r="FF60" s="571"/>
      <c r="FG60" s="571"/>
      <c r="FH60" s="571"/>
      <c r="FI60" s="571"/>
      <c r="FJ60" s="571"/>
      <c r="FK60" s="571"/>
      <c r="FL60" s="571"/>
      <c r="FM60" s="571"/>
      <c r="FN60" s="571"/>
      <c r="FO60" s="571"/>
      <c r="FP60" s="571"/>
      <c r="FQ60" s="571"/>
      <c r="FR60" s="571"/>
      <c r="FS60" s="571"/>
      <c r="FT60" s="571"/>
      <c r="FU60" s="571"/>
      <c r="FV60" s="571"/>
      <c r="FW60" s="571"/>
      <c r="FX60" s="571"/>
      <c r="FY60" s="571"/>
      <c r="FZ60" s="571"/>
      <c r="GA60" s="571"/>
      <c r="GB60" s="571"/>
      <c r="GC60" s="571"/>
      <c r="GD60" s="571"/>
      <c r="GE60" s="571"/>
      <c r="GF60" s="571"/>
      <c r="GG60" s="571"/>
      <c r="GH60" s="571"/>
    </row>
    <row r="61" spans="1:256" s="566" customFormat="1" ht="16.5">
      <c r="A61" s="392">
        <v>11</v>
      </c>
      <c r="B61" s="85" t="s">
        <v>917</v>
      </c>
      <c r="C61" s="640" t="s">
        <v>117</v>
      </c>
      <c r="D61" s="59">
        <v>30.099600000000002</v>
      </c>
      <c r="E61" s="580">
        <v>14.999600000000001</v>
      </c>
      <c r="F61" s="640" t="s">
        <v>541</v>
      </c>
      <c r="G61" s="581"/>
      <c r="H61" s="581"/>
      <c r="I61" s="581"/>
      <c r="J61" s="581"/>
      <c r="K61" s="581"/>
      <c r="L61" s="581"/>
      <c r="M61" s="581"/>
      <c r="N61" s="581"/>
      <c r="O61" s="581"/>
      <c r="P61" s="581"/>
      <c r="Q61" s="581"/>
      <c r="R61" s="581"/>
      <c r="S61" s="581"/>
      <c r="T61" s="581"/>
      <c r="U61" s="581"/>
      <c r="V61" s="581"/>
      <c r="W61" s="581"/>
      <c r="X61" s="581"/>
      <c r="Y61" s="581"/>
      <c r="Z61" s="581"/>
      <c r="AA61" s="581"/>
      <c r="AB61" s="581"/>
      <c r="AC61" s="581"/>
      <c r="AD61" s="581"/>
      <c r="AE61" s="581"/>
      <c r="AF61" s="581"/>
      <c r="AG61" s="581"/>
      <c r="AH61" s="581"/>
      <c r="AI61" s="581"/>
      <c r="AJ61" s="581"/>
      <c r="AK61" s="581"/>
      <c r="AL61" s="581"/>
      <c r="AM61" s="581"/>
      <c r="AN61" s="581"/>
      <c r="AO61" s="581"/>
      <c r="AP61" s="581"/>
      <c r="AQ61" s="581"/>
      <c r="AR61" s="581"/>
      <c r="AS61" s="581"/>
      <c r="AT61" s="581"/>
      <c r="AU61" s="581"/>
      <c r="AV61" s="581"/>
      <c r="AW61" s="581"/>
      <c r="AX61" s="581"/>
      <c r="AY61" s="581"/>
      <c r="AZ61" s="581"/>
      <c r="BA61" s="581"/>
      <c r="BB61" s="581"/>
      <c r="BC61" s="581"/>
      <c r="BD61" s="581"/>
      <c r="BE61" s="581"/>
      <c r="BF61" s="581"/>
      <c r="BG61" s="581"/>
      <c r="BH61" s="581"/>
      <c r="BI61" s="581"/>
      <c r="BJ61" s="581"/>
      <c r="BK61" s="581"/>
      <c r="BL61" s="581"/>
      <c r="BM61" s="581"/>
      <c r="BN61" s="581"/>
      <c r="BO61" s="581"/>
      <c r="BP61" s="581"/>
      <c r="BQ61" s="581"/>
      <c r="BR61" s="581"/>
      <c r="BS61" s="581"/>
      <c r="BT61" s="581"/>
      <c r="BU61" s="581"/>
      <c r="BV61" s="581"/>
      <c r="BW61" s="581"/>
      <c r="BX61" s="581"/>
      <c r="BY61" s="581"/>
      <c r="BZ61" s="581"/>
      <c r="CA61" s="581"/>
      <c r="CB61" s="581"/>
      <c r="CC61" s="581"/>
      <c r="CD61" s="581"/>
      <c r="CE61" s="581"/>
      <c r="CF61" s="581"/>
      <c r="CG61" s="581"/>
      <c r="CH61" s="581"/>
      <c r="CI61" s="581"/>
      <c r="CJ61" s="581"/>
      <c r="CK61" s="581"/>
      <c r="CL61" s="581"/>
      <c r="CM61" s="581"/>
      <c r="CN61" s="581"/>
      <c r="CO61" s="581"/>
      <c r="CP61" s="581"/>
      <c r="CQ61" s="581"/>
      <c r="CR61" s="581"/>
      <c r="CS61" s="581"/>
      <c r="CT61" s="581"/>
      <c r="CU61" s="581"/>
      <c r="CV61" s="581"/>
      <c r="CW61" s="581"/>
      <c r="CX61" s="581"/>
      <c r="CY61" s="581"/>
      <c r="CZ61" s="581"/>
      <c r="DA61" s="581"/>
      <c r="DB61" s="581"/>
      <c r="DC61" s="581"/>
      <c r="DD61" s="581"/>
      <c r="DE61" s="581"/>
      <c r="DF61" s="581"/>
      <c r="DG61" s="581"/>
      <c r="DH61" s="581"/>
      <c r="DI61" s="581"/>
      <c r="DJ61" s="581"/>
      <c r="DK61" s="581"/>
      <c r="DL61" s="581"/>
      <c r="DM61" s="581"/>
      <c r="DN61" s="581"/>
      <c r="DO61" s="581"/>
      <c r="DP61" s="581"/>
      <c r="DQ61" s="581"/>
      <c r="DR61" s="581"/>
      <c r="DS61" s="581"/>
      <c r="DT61" s="581"/>
      <c r="DU61" s="581"/>
      <c r="DV61" s="581"/>
      <c r="DW61" s="581"/>
      <c r="DX61" s="581"/>
      <c r="DY61" s="581"/>
      <c r="DZ61" s="581"/>
      <c r="EA61" s="581"/>
      <c r="EB61" s="581"/>
      <c r="EC61" s="581"/>
      <c r="ED61" s="581"/>
      <c r="EE61" s="581"/>
      <c r="EF61" s="581"/>
      <c r="EG61" s="581"/>
      <c r="EH61" s="581"/>
      <c r="EI61" s="581"/>
      <c r="EJ61" s="581"/>
      <c r="EK61" s="581"/>
      <c r="EL61" s="581"/>
      <c r="EM61" s="581"/>
      <c r="EN61" s="581"/>
      <c r="EO61" s="581"/>
      <c r="EP61" s="581"/>
      <c r="EQ61" s="581"/>
      <c r="ER61" s="581"/>
      <c r="ES61" s="581"/>
      <c r="ET61" s="581"/>
      <c r="EU61" s="581"/>
      <c r="EV61" s="581"/>
      <c r="EW61" s="581"/>
      <c r="EX61" s="581"/>
      <c r="EY61" s="581"/>
      <c r="EZ61" s="581"/>
      <c r="FA61" s="581"/>
      <c r="FB61" s="581"/>
      <c r="FC61" s="581"/>
      <c r="FD61" s="581"/>
      <c r="FE61" s="581"/>
      <c r="FF61" s="581"/>
      <c r="FG61" s="581"/>
      <c r="FH61" s="581"/>
      <c r="FI61" s="581"/>
      <c r="FJ61" s="581"/>
      <c r="FK61" s="581"/>
      <c r="FL61" s="581"/>
      <c r="FM61" s="581"/>
      <c r="FN61" s="581"/>
      <c r="FO61" s="581"/>
      <c r="FP61" s="581"/>
      <c r="FQ61" s="581"/>
      <c r="FR61" s="581"/>
      <c r="FS61" s="581"/>
      <c r="FT61" s="581"/>
      <c r="FU61" s="581"/>
      <c r="FV61" s="581"/>
      <c r="FW61" s="581"/>
      <c r="FX61" s="581"/>
      <c r="FY61" s="581"/>
      <c r="FZ61" s="581"/>
      <c r="GA61" s="581"/>
      <c r="GB61" s="581"/>
      <c r="GC61" s="581"/>
      <c r="GD61" s="581"/>
      <c r="GE61" s="581"/>
      <c r="GF61" s="581"/>
      <c r="GG61" s="581"/>
      <c r="GH61" s="581"/>
    </row>
    <row r="62" spans="1:256" s="566" customFormat="1" ht="16.5">
      <c r="A62" s="392">
        <v>12</v>
      </c>
      <c r="B62" s="85" t="s">
        <v>690</v>
      </c>
      <c r="C62" s="83" t="s">
        <v>117</v>
      </c>
      <c r="D62" s="59">
        <v>12.6</v>
      </c>
      <c r="E62" s="59">
        <v>12.6</v>
      </c>
      <c r="F62" s="582" t="s">
        <v>541</v>
      </c>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571"/>
      <c r="AJ62" s="571"/>
      <c r="AK62" s="571"/>
      <c r="AL62" s="571"/>
      <c r="AM62" s="571"/>
      <c r="AN62" s="571"/>
      <c r="AO62" s="571"/>
      <c r="AP62" s="571"/>
      <c r="AQ62" s="571"/>
      <c r="AR62" s="571"/>
      <c r="AS62" s="571"/>
      <c r="AT62" s="571"/>
      <c r="AU62" s="571"/>
      <c r="AV62" s="571"/>
      <c r="AW62" s="571"/>
      <c r="AX62" s="571"/>
      <c r="AY62" s="571"/>
      <c r="AZ62" s="571"/>
      <c r="BA62" s="571"/>
      <c r="BB62" s="571"/>
      <c r="BC62" s="571"/>
      <c r="BD62" s="571"/>
      <c r="BE62" s="571"/>
      <c r="BF62" s="571"/>
      <c r="BG62" s="571"/>
      <c r="BH62" s="571"/>
      <c r="BI62" s="571"/>
      <c r="BJ62" s="571"/>
      <c r="BK62" s="571"/>
      <c r="BL62" s="571"/>
      <c r="BM62" s="571"/>
      <c r="BN62" s="571"/>
      <c r="BO62" s="571"/>
      <c r="BP62" s="571"/>
      <c r="BQ62" s="571"/>
      <c r="BR62" s="571"/>
      <c r="BS62" s="571"/>
      <c r="BT62" s="571"/>
      <c r="BU62" s="571"/>
      <c r="BV62" s="571"/>
      <c r="BW62" s="571"/>
      <c r="BX62" s="571"/>
      <c r="BY62" s="571"/>
      <c r="BZ62" s="571"/>
      <c r="CA62" s="571"/>
      <c r="CB62" s="571"/>
      <c r="CC62" s="571"/>
      <c r="CD62" s="571"/>
      <c r="CE62" s="571"/>
      <c r="CF62" s="571"/>
      <c r="CG62" s="571"/>
      <c r="CH62" s="571"/>
      <c r="CI62" s="571"/>
      <c r="CJ62" s="571"/>
      <c r="CK62" s="571"/>
      <c r="CL62" s="571"/>
      <c r="CM62" s="571"/>
      <c r="CN62" s="571"/>
      <c r="CO62" s="571"/>
      <c r="CP62" s="571"/>
      <c r="CQ62" s="571"/>
      <c r="CR62" s="571"/>
      <c r="CS62" s="571"/>
      <c r="CT62" s="571"/>
      <c r="CU62" s="571"/>
      <c r="CV62" s="571"/>
      <c r="CW62" s="571"/>
      <c r="CX62" s="571"/>
      <c r="CY62" s="571"/>
      <c r="CZ62" s="571"/>
      <c r="DA62" s="571"/>
      <c r="DB62" s="571"/>
      <c r="DC62" s="571"/>
      <c r="DD62" s="571"/>
      <c r="DE62" s="571"/>
      <c r="DF62" s="571"/>
      <c r="DG62" s="571"/>
      <c r="DH62" s="571"/>
      <c r="DI62" s="571"/>
      <c r="DJ62" s="571"/>
      <c r="DK62" s="571"/>
      <c r="DL62" s="571"/>
      <c r="DM62" s="571"/>
      <c r="DN62" s="571"/>
      <c r="DO62" s="571"/>
      <c r="DP62" s="571"/>
      <c r="DQ62" s="571"/>
      <c r="DR62" s="571"/>
      <c r="DS62" s="571"/>
      <c r="DT62" s="571"/>
      <c r="DU62" s="571"/>
      <c r="DV62" s="571"/>
      <c r="DW62" s="571"/>
      <c r="DX62" s="571"/>
      <c r="DY62" s="571"/>
      <c r="DZ62" s="571"/>
      <c r="EA62" s="571"/>
      <c r="EB62" s="571"/>
      <c r="EC62" s="571"/>
      <c r="ED62" s="571"/>
      <c r="EE62" s="571"/>
      <c r="EF62" s="571"/>
      <c r="EG62" s="571"/>
      <c r="EH62" s="571"/>
      <c r="EI62" s="571"/>
      <c r="EJ62" s="571"/>
      <c r="EK62" s="571"/>
      <c r="EL62" s="571"/>
      <c r="EM62" s="571"/>
      <c r="EN62" s="571"/>
      <c r="EO62" s="571"/>
      <c r="EP62" s="571"/>
      <c r="EQ62" s="571"/>
      <c r="ER62" s="571"/>
      <c r="ES62" s="571"/>
      <c r="ET62" s="571"/>
      <c r="EU62" s="571"/>
      <c r="EV62" s="571"/>
      <c r="EW62" s="571"/>
      <c r="EX62" s="571"/>
      <c r="EY62" s="571"/>
      <c r="EZ62" s="571"/>
      <c r="FA62" s="571"/>
      <c r="FB62" s="571"/>
      <c r="FC62" s="571"/>
      <c r="FD62" s="571"/>
      <c r="FE62" s="571"/>
      <c r="FF62" s="571"/>
      <c r="FG62" s="571"/>
      <c r="FH62" s="571"/>
      <c r="FI62" s="571"/>
      <c r="FJ62" s="571"/>
      <c r="FK62" s="571"/>
      <c r="FL62" s="571"/>
      <c r="FM62" s="571"/>
      <c r="FN62" s="571"/>
      <c r="FO62" s="571"/>
      <c r="FP62" s="571"/>
      <c r="FQ62" s="571"/>
      <c r="FR62" s="571"/>
      <c r="FS62" s="571"/>
      <c r="FT62" s="571"/>
      <c r="FU62" s="571"/>
      <c r="FV62" s="571"/>
      <c r="FW62" s="571"/>
      <c r="FX62" s="571"/>
      <c r="FY62" s="571"/>
      <c r="FZ62" s="571"/>
      <c r="GA62" s="571"/>
      <c r="GB62" s="571"/>
      <c r="GC62" s="571"/>
      <c r="GD62" s="571"/>
      <c r="GE62" s="571"/>
      <c r="GF62" s="571"/>
      <c r="GG62" s="571"/>
      <c r="GH62" s="571"/>
      <c r="GI62" s="571"/>
      <c r="GJ62" s="571"/>
      <c r="GK62" s="571"/>
      <c r="GL62" s="571"/>
      <c r="GM62" s="571"/>
      <c r="GN62" s="571"/>
      <c r="GO62" s="571"/>
      <c r="GP62" s="571"/>
      <c r="GQ62" s="571"/>
      <c r="GR62" s="571"/>
      <c r="GS62" s="571"/>
      <c r="GT62" s="571"/>
      <c r="GU62" s="571"/>
      <c r="GV62" s="571"/>
      <c r="GW62" s="571"/>
      <c r="GX62" s="571"/>
      <c r="GY62" s="571"/>
      <c r="GZ62" s="571"/>
      <c r="HA62" s="571"/>
      <c r="HB62" s="571"/>
      <c r="HC62" s="571"/>
      <c r="HD62" s="571"/>
      <c r="HE62" s="571"/>
      <c r="HF62" s="571"/>
      <c r="HG62" s="571"/>
      <c r="HH62" s="571"/>
      <c r="HI62" s="571"/>
      <c r="HJ62" s="571"/>
      <c r="HK62" s="571"/>
      <c r="HL62" s="571"/>
      <c r="HM62" s="571"/>
      <c r="HN62" s="571"/>
      <c r="HO62" s="571"/>
      <c r="HP62" s="571"/>
      <c r="HQ62" s="571"/>
      <c r="HR62" s="571"/>
      <c r="HS62" s="571"/>
      <c r="HT62" s="571"/>
      <c r="HU62" s="571"/>
      <c r="HV62" s="571"/>
      <c r="HW62" s="571"/>
      <c r="HX62" s="571"/>
      <c r="HY62" s="571"/>
      <c r="HZ62" s="571"/>
      <c r="IA62" s="571"/>
      <c r="IB62" s="571"/>
      <c r="IC62" s="571"/>
      <c r="ID62" s="571"/>
      <c r="IE62" s="571"/>
      <c r="IF62" s="571"/>
      <c r="IG62" s="571"/>
      <c r="IH62" s="571"/>
      <c r="II62" s="571"/>
      <c r="IJ62" s="571"/>
      <c r="IK62" s="571"/>
      <c r="IL62" s="571"/>
      <c r="IM62" s="571"/>
      <c r="IN62" s="571"/>
      <c r="IO62" s="571"/>
      <c r="IP62" s="571"/>
      <c r="IQ62" s="571"/>
      <c r="IR62" s="571"/>
      <c r="IS62" s="571"/>
      <c r="IT62" s="571"/>
      <c r="IU62" s="571"/>
      <c r="IV62" s="571"/>
    </row>
    <row r="63" spans="1:256" s="566" customFormat="1" ht="31">
      <c r="A63" s="392">
        <v>13</v>
      </c>
      <c r="B63" s="349" t="s">
        <v>587</v>
      </c>
      <c r="C63" s="392" t="s">
        <v>114</v>
      </c>
      <c r="D63" s="359">
        <v>0.7</v>
      </c>
      <c r="E63" s="359">
        <v>0.7</v>
      </c>
      <c r="F63" s="357" t="s">
        <v>281</v>
      </c>
      <c r="G63" s="571"/>
      <c r="H63" s="571"/>
      <c r="I63" s="571"/>
      <c r="J63" s="571"/>
      <c r="K63" s="571"/>
      <c r="L63" s="571"/>
      <c r="M63" s="571"/>
      <c r="N63" s="571"/>
      <c r="O63" s="571"/>
      <c r="P63" s="571"/>
      <c r="Q63" s="571"/>
      <c r="R63" s="571"/>
      <c r="S63" s="571"/>
      <c r="T63" s="571"/>
      <c r="U63" s="571"/>
      <c r="V63" s="571"/>
      <c r="W63" s="571"/>
      <c r="X63" s="571"/>
      <c r="Y63" s="571"/>
      <c r="Z63" s="571"/>
      <c r="AA63" s="571"/>
      <c r="AB63" s="571"/>
      <c r="AC63" s="571"/>
      <c r="AD63" s="571"/>
      <c r="AE63" s="571"/>
      <c r="AF63" s="571"/>
      <c r="AG63" s="571"/>
      <c r="AH63" s="571"/>
      <c r="AI63" s="571"/>
      <c r="AJ63" s="571"/>
      <c r="AK63" s="571"/>
      <c r="AL63" s="571"/>
      <c r="AM63" s="571"/>
      <c r="AN63" s="571"/>
      <c r="AO63" s="571"/>
      <c r="AP63" s="571"/>
      <c r="AQ63" s="571"/>
      <c r="AR63" s="571"/>
      <c r="AS63" s="571"/>
      <c r="AT63" s="571"/>
      <c r="AU63" s="571"/>
      <c r="AV63" s="571"/>
      <c r="AW63" s="571"/>
      <c r="AX63" s="571"/>
      <c r="AY63" s="571"/>
      <c r="AZ63" s="571"/>
      <c r="BA63" s="571"/>
      <c r="BB63" s="571"/>
      <c r="BC63" s="571"/>
      <c r="BD63" s="571"/>
      <c r="BE63" s="571"/>
      <c r="BF63" s="571"/>
      <c r="BG63" s="571"/>
      <c r="BH63" s="571"/>
      <c r="BI63" s="571"/>
      <c r="BJ63" s="571"/>
      <c r="BK63" s="571"/>
      <c r="BL63" s="571"/>
      <c r="BM63" s="571"/>
      <c r="BN63" s="571"/>
      <c r="BO63" s="571"/>
      <c r="BP63" s="571"/>
      <c r="BQ63" s="571"/>
      <c r="BR63" s="571"/>
      <c r="BS63" s="571"/>
      <c r="BT63" s="571"/>
      <c r="BU63" s="571"/>
      <c r="BV63" s="571"/>
      <c r="BW63" s="571"/>
      <c r="BX63" s="571"/>
      <c r="BY63" s="571"/>
      <c r="BZ63" s="571"/>
      <c r="CA63" s="571"/>
      <c r="CB63" s="571"/>
      <c r="CC63" s="571"/>
      <c r="CD63" s="571"/>
      <c r="CE63" s="571"/>
      <c r="CF63" s="571"/>
      <c r="CG63" s="571"/>
      <c r="CH63" s="571"/>
      <c r="CI63" s="571"/>
      <c r="CJ63" s="571"/>
      <c r="CK63" s="571"/>
      <c r="CL63" s="571"/>
      <c r="CM63" s="571"/>
      <c r="CN63" s="571"/>
      <c r="CO63" s="571"/>
      <c r="CP63" s="571"/>
      <c r="CQ63" s="571"/>
      <c r="CR63" s="571"/>
      <c r="CS63" s="571"/>
      <c r="CT63" s="571"/>
      <c r="CU63" s="571"/>
      <c r="CV63" s="571"/>
      <c r="CW63" s="571"/>
      <c r="CX63" s="571"/>
      <c r="CY63" s="571"/>
      <c r="CZ63" s="571"/>
      <c r="DA63" s="571"/>
      <c r="DB63" s="571"/>
      <c r="DC63" s="571"/>
      <c r="DD63" s="571"/>
      <c r="DE63" s="571"/>
      <c r="DF63" s="571"/>
      <c r="DG63" s="571"/>
      <c r="DH63" s="571"/>
      <c r="DI63" s="571"/>
      <c r="DJ63" s="571"/>
      <c r="DK63" s="571"/>
      <c r="DL63" s="571"/>
      <c r="DM63" s="571"/>
      <c r="DN63" s="571"/>
      <c r="DO63" s="571"/>
      <c r="DP63" s="571"/>
      <c r="DQ63" s="571"/>
      <c r="DR63" s="571"/>
      <c r="DS63" s="571"/>
      <c r="DT63" s="571"/>
      <c r="DU63" s="571"/>
      <c r="DV63" s="571"/>
      <c r="DW63" s="571"/>
      <c r="DX63" s="571"/>
      <c r="DY63" s="571"/>
      <c r="DZ63" s="571"/>
      <c r="EA63" s="571"/>
      <c r="EB63" s="571"/>
      <c r="EC63" s="571"/>
      <c r="ED63" s="571"/>
      <c r="EE63" s="571"/>
      <c r="EF63" s="571"/>
      <c r="EG63" s="571"/>
      <c r="EH63" s="571"/>
      <c r="EI63" s="571"/>
      <c r="EJ63" s="571"/>
      <c r="EK63" s="571"/>
      <c r="EL63" s="571"/>
      <c r="EM63" s="571"/>
      <c r="EN63" s="571"/>
      <c r="EO63" s="571"/>
      <c r="EP63" s="571"/>
      <c r="EQ63" s="571"/>
      <c r="ER63" s="571"/>
      <c r="ES63" s="571"/>
      <c r="ET63" s="571"/>
      <c r="EU63" s="571"/>
      <c r="EV63" s="571"/>
      <c r="EW63" s="571"/>
      <c r="EX63" s="571"/>
      <c r="EY63" s="571"/>
      <c r="EZ63" s="571"/>
      <c r="FA63" s="571"/>
      <c r="FB63" s="571"/>
      <c r="FC63" s="571"/>
      <c r="FD63" s="571"/>
      <c r="FE63" s="571"/>
      <c r="FF63" s="571"/>
      <c r="FG63" s="571"/>
      <c r="FH63" s="571"/>
      <c r="FI63" s="571"/>
      <c r="FJ63" s="571"/>
      <c r="FK63" s="571"/>
      <c r="FL63" s="571"/>
      <c r="FM63" s="571"/>
      <c r="FN63" s="571"/>
      <c r="FO63" s="571"/>
      <c r="FP63" s="571"/>
      <c r="FQ63" s="571"/>
      <c r="FR63" s="571"/>
      <c r="FS63" s="571"/>
      <c r="FT63" s="571"/>
      <c r="FU63" s="571"/>
      <c r="FV63" s="571"/>
      <c r="FW63" s="571"/>
      <c r="FX63" s="571"/>
      <c r="FY63" s="571"/>
      <c r="FZ63" s="571"/>
      <c r="GA63" s="571"/>
      <c r="GB63" s="571"/>
      <c r="GC63" s="571"/>
      <c r="GD63" s="571"/>
      <c r="GE63" s="571"/>
      <c r="GF63" s="571"/>
      <c r="GG63" s="571"/>
      <c r="GH63" s="571"/>
    </row>
    <row r="64" spans="1:256" s="566" customFormat="1" ht="16.5">
      <c r="A64" s="392">
        <v>14</v>
      </c>
      <c r="B64" s="284" t="s">
        <v>663</v>
      </c>
      <c r="C64" s="338" t="s">
        <v>129</v>
      </c>
      <c r="D64" s="59">
        <v>0.15</v>
      </c>
      <c r="E64" s="59">
        <v>0.15</v>
      </c>
      <c r="F64" s="641" t="s">
        <v>298</v>
      </c>
    </row>
    <row r="65" spans="1:256" s="566" customFormat="1" ht="16.5">
      <c r="A65" s="392">
        <v>15</v>
      </c>
      <c r="B65" s="348" t="s">
        <v>918</v>
      </c>
      <c r="C65" s="360" t="s">
        <v>129</v>
      </c>
      <c r="D65" s="359">
        <v>0.59</v>
      </c>
      <c r="E65" s="359">
        <v>0.59</v>
      </c>
      <c r="F65" s="357" t="s">
        <v>265</v>
      </c>
      <c r="G65" s="571"/>
      <c r="H65" s="571"/>
      <c r="I65" s="571"/>
      <c r="J65" s="571"/>
      <c r="K65" s="571"/>
      <c r="L65" s="571"/>
      <c r="M65" s="571"/>
      <c r="N65" s="571"/>
      <c r="O65" s="571"/>
      <c r="P65" s="571"/>
      <c r="Q65" s="571"/>
      <c r="R65" s="571"/>
      <c r="S65" s="571"/>
      <c r="T65" s="571"/>
      <c r="U65" s="571"/>
      <c r="V65" s="571"/>
      <c r="W65" s="571"/>
      <c r="X65" s="571"/>
      <c r="Y65" s="571"/>
      <c r="Z65" s="571"/>
      <c r="AA65" s="571"/>
      <c r="AB65" s="571"/>
      <c r="AC65" s="571"/>
      <c r="AD65" s="571"/>
      <c r="AE65" s="571"/>
      <c r="AF65" s="571"/>
      <c r="AG65" s="571"/>
      <c r="AH65" s="571"/>
      <c r="AI65" s="571"/>
      <c r="AJ65" s="571"/>
      <c r="AK65" s="571"/>
      <c r="AL65" s="571"/>
      <c r="AM65" s="571"/>
      <c r="AN65" s="571"/>
      <c r="AO65" s="571"/>
      <c r="AP65" s="571"/>
      <c r="AQ65" s="571"/>
      <c r="AR65" s="571"/>
      <c r="AS65" s="571"/>
      <c r="AT65" s="571"/>
      <c r="AU65" s="571"/>
      <c r="AV65" s="571"/>
      <c r="AW65" s="571"/>
      <c r="AX65" s="571"/>
      <c r="AY65" s="571"/>
      <c r="AZ65" s="571"/>
      <c r="BA65" s="571"/>
      <c r="BB65" s="571"/>
      <c r="BC65" s="571"/>
      <c r="BD65" s="571"/>
      <c r="BE65" s="571"/>
      <c r="BF65" s="571"/>
      <c r="BG65" s="571"/>
      <c r="BH65" s="571"/>
      <c r="BI65" s="571"/>
      <c r="BJ65" s="571"/>
      <c r="BK65" s="571"/>
      <c r="BL65" s="571"/>
      <c r="BM65" s="571"/>
      <c r="BN65" s="571"/>
      <c r="BO65" s="571"/>
      <c r="BP65" s="571"/>
      <c r="BQ65" s="571"/>
      <c r="BR65" s="571"/>
      <c r="BS65" s="571"/>
      <c r="BT65" s="571"/>
      <c r="BU65" s="571"/>
      <c r="BV65" s="571"/>
      <c r="BW65" s="571"/>
      <c r="BX65" s="571"/>
      <c r="BY65" s="571"/>
      <c r="BZ65" s="571"/>
      <c r="CA65" s="571"/>
      <c r="CB65" s="571"/>
      <c r="CC65" s="571"/>
      <c r="CD65" s="571"/>
      <c r="CE65" s="571"/>
      <c r="CF65" s="571"/>
      <c r="CG65" s="571"/>
      <c r="CH65" s="571"/>
      <c r="CI65" s="571"/>
      <c r="CJ65" s="571"/>
      <c r="CK65" s="571"/>
      <c r="CL65" s="571"/>
      <c r="CM65" s="571"/>
      <c r="CN65" s="571"/>
      <c r="CO65" s="571"/>
      <c r="CP65" s="571"/>
      <c r="CQ65" s="571"/>
      <c r="CR65" s="571"/>
      <c r="CS65" s="571"/>
      <c r="CT65" s="571"/>
      <c r="CU65" s="571"/>
      <c r="CV65" s="571"/>
      <c r="CW65" s="571"/>
      <c r="CX65" s="571"/>
      <c r="CY65" s="571"/>
      <c r="CZ65" s="571"/>
      <c r="DA65" s="571"/>
      <c r="DB65" s="571"/>
      <c r="DC65" s="571"/>
      <c r="DD65" s="571"/>
      <c r="DE65" s="571"/>
      <c r="DF65" s="571"/>
      <c r="DG65" s="571"/>
      <c r="DH65" s="571"/>
      <c r="DI65" s="571"/>
      <c r="DJ65" s="571"/>
      <c r="DK65" s="571"/>
      <c r="DL65" s="571"/>
      <c r="DM65" s="571"/>
      <c r="DN65" s="571"/>
      <c r="DO65" s="571"/>
      <c r="DP65" s="571"/>
      <c r="DQ65" s="571"/>
      <c r="DR65" s="571"/>
      <c r="DS65" s="571"/>
      <c r="DT65" s="571"/>
      <c r="DU65" s="571"/>
      <c r="DV65" s="571"/>
      <c r="DW65" s="571"/>
      <c r="DX65" s="571"/>
      <c r="DY65" s="571"/>
      <c r="DZ65" s="571"/>
      <c r="EA65" s="571"/>
      <c r="EB65" s="571"/>
      <c r="EC65" s="571"/>
      <c r="ED65" s="571"/>
      <c r="EE65" s="571"/>
      <c r="EF65" s="571"/>
      <c r="EG65" s="571"/>
      <c r="EH65" s="571"/>
      <c r="EI65" s="571"/>
      <c r="EJ65" s="571"/>
      <c r="EK65" s="571"/>
      <c r="EL65" s="571"/>
      <c r="EM65" s="571"/>
      <c r="EN65" s="571"/>
      <c r="EO65" s="571"/>
      <c r="EP65" s="571"/>
      <c r="EQ65" s="571"/>
      <c r="ER65" s="571"/>
      <c r="ES65" s="571"/>
      <c r="ET65" s="571"/>
      <c r="EU65" s="571"/>
      <c r="EV65" s="571"/>
      <c r="EW65" s="571"/>
      <c r="EX65" s="571"/>
      <c r="EY65" s="571"/>
      <c r="EZ65" s="571"/>
      <c r="FA65" s="571"/>
      <c r="FB65" s="571"/>
      <c r="FC65" s="571"/>
      <c r="FD65" s="571"/>
      <c r="FE65" s="571"/>
      <c r="FF65" s="571"/>
      <c r="FG65" s="571"/>
      <c r="FH65" s="571"/>
      <c r="FI65" s="571"/>
      <c r="FJ65" s="571"/>
      <c r="FK65" s="571"/>
      <c r="FL65" s="571"/>
      <c r="FM65" s="571"/>
      <c r="FN65" s="571"/>
      <c r="FO65" s="571"/>
      <c r="FP65" s="571"/>
      <c r="FQ65" s="571"/>
      <c r="FR65" s="571"/>
      <c r="FS65" s="571"/>
      <c r="FT65" s="571"/>
      <c r="FU65" s="571"/>
      <c r="FV65" s="571"/>
      <c r="FW65" s="571"/>
      <c r="FX65" s="571"/>
      <c r="FY65" s="571"/>
      <c r="FZ65" s="571"/>
      <c r="GA65" s="571"/>
      <c r="GB65" s="571"/>
      <c r="GC65" s="571"/>
      <c r="GD65" s="571"/>
      <c r="GE65" s="571"/>
      <c r="GF65" s="571"/>
      <c r="GG65" s="571"/>
      <c r="GH65" s="571"/>
    </row>
    <row r="66" spans="1:256" s="571" customFormat="1" ht="16.5">
      <c r="A66" s="392">
        <v>16</v>
      </c>
      <c r="B66" s="348" t="s">
        <v>919</v>
      </c>
      <c r="C66" s="360" t="s">
        <v>129</v>
      </c>
      <c r="D66" s="359">
        <v>4.97</v>
      </c>
      <c r="E66" s="359">
        <v>4.97</v>
      </c>
      <c r="F66" s="357" t="s">
        <v>420</v>
      </c>
      <c r="GI66" s="566"/>
      <c r="GJ66" s="566"/>
      <c r="GK66" s="566"/>
      <c r="GL66" s="566"/>
      <c r="GM66" s="566"/>
      <c r="GN66" s="566"/>
      <c r="GO66" s="566"/>
      <c r="GP66" s="566"/>
      <c r="GQ66" s="566"/>
      <c r="GR66" s="566"/>
      <c r="GS66" s="566"/>
      <c r="GT66" s="566"/>
      <c r="GU66" s="566"/>
      <c r="GV66" s="566"/>
      <c r="GW66" s="566"/>
      <c r="GX66" s="566"/>
      <c r="GY66" s="566"/>
      <c r="GZ66" s="566"/>
      <c r="HA66" s="566"/>
      <c r="HB66" s="566"/>
      <c r="HC66" s="566"/>
      <c r="HD66" s="566"/>
      <c r="HE66" s="566"/>
      <c r="HF66" s="566"/>
      <c r="HG66" s="566"/>
      <c r="HH66" s="566"/>
      <c r="HI66" s="566"/>
      <c r="HJ66" s="566"/>
      <c r="HK66" s="566"/>
      <c r="HL66" s="566"/>
      <c r="HM66" s="566"/>
      <c r="HN66" s="566"/>
      <c r="HO66" s="566"/>
      <c r="HP66" s="566"/>
      <c r="HQ66" s="566"/>
      <c r="HR66" s="566"/>
      <c r="HS66" s="566"/>
      <c r="HT66" s="566"/>
      <c r="HU66" s="566"/>
      <c r="HV66" s="566"/>
      <c r="HW66" s="566"/>
      <c r="HX66" s="566"/>
      <c r="HY66" s="566"/>
      <c r="HZ66" s="566"/>
      <c r="IA66" s="566"/>
      <c r="IB66" s="566"/>
      <c r="IC66" s="566"/>
      <c r="ID66" s="566"/>
      <c r="IE66" s="566"/>
      <c r="IF66" s="566"/>
      <c r="IG66" s="566"/>
      <c r="IH66" s="566"/>
      <c r="II66" s="566"/>
      <c r="IJ66" s="566"/>
      <c r="IK66" s="566"/>
      <c r="IL66" s="566"/>
      <c r="IM66" s="566"/>
      <c r="IN66" s="566"/>
      <c r="IO66" s="566"/>
      <c r="IP66" s="566"/>
      <c r="IQ66" s="566"/>
      <c r="IR66" s="566"/>
      <c r="IS66" s="566"/>
      <c r="IT66" s="566"/>
      <c r="IU66" s="566"/>
      <c r="IV66" s="566"/>
    </row>
    <row r="67" spans="1:256" s="566" customFormat="1" ht="27.75" customHeight="1">
      <c r="A67" s="392">
        <v>17</v>
      </c>
      <c r="B67" s="70" t="s">
        <v>526</v>
      </c>
      <c r="C67" s="640" t="s">
        <v>77</v>
      </c>
      <c r="D67" s="59">
        <v>3.5</v>
      </c>
      <c r="E67" s="59">
        <v>3.5</v>
      </c>
      <c r="F67" s="640" t="s">
        <v>420</v>
      </c>
    </row>
    <row r="68" spans="1:256" s="566" customFormat="1" ht="31">
      <c r="A68" s="392">
        <v>18</v>
      </c>
      <c r="B68" s="85" t="s">
        <v>920</v>
      </c>
      <c r="C68" s="83" t="s">
        <v>77</v>
      </c>
      <c r="D68" s="432">
        <v>45.8</v>
      </c>
      <c r="E68" s="432">
        <v>20.8</v>
      </c>
      <c r="F68" s="641" t="s">
        <v>603</v>
      </c>
    </row>
    <row r="69" spans="1:256" s="566" customFormat="1" ht="16.5">
      <c r="A69" s="392">
        <v>19</v>
      </c>
      <c r="B69" s="284" t="s">
        <v>659</v>
      </c>
      <c r="C69" s="338" t="s">
        <v>77</v>
      </c>
      <c r="D69" s="59">
        <v>4.3</v>
      </c>
      <c r="E69" s="572">
        <v>3.3</v>
      </c>
      <c r="F69" s="641" t="s">
        <v>293</v>
      </c>
    </row>
    <row r="70" spans="1:256" s="566" customFormat="1" ht="31">
      <c r="A70" s="392">
        <v>20</v>
      </c>
      <c r="B70" s="85" t="s">
        <v>688</v>
      </c>
      <c r="C70" s="83" t="s">
        <v>77</v>
      </c>
      <c r="D70" s="432">
        <v>0.19999999999999998</v>
      </c>
      <c r="E70" s="432">
        <v>0.19999999999999998</v>
      </c>
      <c r="F70" s="641" t="s">
        <v>603</v>
      </c>
    </row>
    <row r="71" spans="1:256" s="566" customFormat="1" ht="16.5">
      <c r="A71" s="392">
        <v>21</v>
      </c>
      <c r="B71" s="284" t="s">
        <v>658</v>
      </c>
      <c r="C71" s="338" t="s">
        <v>77</v>
      </c>
      <c r="D71" s="59">
        <v>0.15</v>
      </c>
      <c r="E71" s="59">
        <v>0.15</v>
      </c>
      <c r="F71" s="641" t="s">
        <v>632</v>
      </c>
    </row>
    <row r="72" spans="1:256" s="566" customFormat="1" ht="16.5">
      <c r="A72" s="392">
        <v>22</v>
      </c>
      <c r="B72" s="284" t="s">
        <v>661</v>
      </c>
      <c r="C72" s="338" t="s">
        <v>77</v>
      </c>
      <c r="D72" s="431">
        <v>0.09</v>
      </c>
      <c r="E72" s="59">
        <v>0.09</v>
      </c>
      <c r="F72" s="641" t="s">
        <v>662</v>
      </c>
    </row>
    <row r="73" spans="1:256" s="566" customFormat="1" ht="16.5">
      <c r="A73" s="392">
        <v>23</v>
      </c>
      <c r="B73" s="284" t="s">
        <v>921</v>
      </c>
      <c r="C73" s="338" t="s">
        <v>77</v>
      </c>
      <c r="D73" s="59">
        <v>0.66</v>
      </c>
      <c r="E73" s="572">
        <v>0.66</v>
      </c>
      <c r="F73" s="641" t="s">
        <v>251</v>
      </c>
    </row>
    <row r="74" spans="1:256" s="566" customFormat="1" ht="16.5">
      <c r="A74" s="392">
        <v>24</v>
      </c>
      <c r="B74" s="410" t="s">
        <v>922</v>
      </c>
      <c r="C74" s="411" t="s">
        <v>77</v>
      </c>
      <c r="D74" s="359">
        <v>30.3</v>
      </c>
      <c r="E74" s="359">
        <v>30.3</v>
      </c>
      <c r="F74" s="357" t="s">
        <v>662</v>
      </c>
      <c r="G74" s="571"/>
      <c r="H74" s="571"/>
      <c r="I74" s="571"/>
      <c r="J74" s="571"/>
      <c r="K74" s="571"/>
      <c r="L74" s="571"/>
      <c r="M74" s="571"/>
      <c r="N74" s="571"/>
      <c r="O74" s="571"/>
      <c r="P74" s="571"/>
      <c r="Q74" s="571"/>
      <c r="R74" s="571"/>
      <c r="S74" s="571"/>
      <c r="T74" s="571"/>
      <c r="U74" s="571"/>
      <c r="V74" s="571"/>
      <c r="W74" s="571"/>
      <c r="X74" s="571"/>
      <c r="Y74" s="571"/>
      <c r="Z74" s="571"/>
      <c r="AA74" s="571"/>
      <c r="AB74" s="571"/>
      <c r="AC74" s="571"/>
      <c r="AD74" s="571"/>
      <c r="AE74" s="571"/>
      <c r="AF74" s="571"/>
      <c r="AG74" s="571"/>
      <c r="AH74" s="571"/>
      <c r="AI74" s="571"/>
      <c r="AJ74" s="571"/>
      <c r="AK74" s="571"/>
      <c r="AL74" s="571"/>
      <c r="AM74" s="571"/>
      <c r="AN74" s="571"/>
      <c r="AO74" s="571"/>
      <c r="AP74" s="571"/>
      <c r="AQ74" s="571"/>
      <c r="AR74" s="571"/>
      <c r="AS74" s="571"/>
      <c r="AT74" s="571"/>
      <c r="AU74" s="571"/>
      <c r="AV74" s="571"/>
      <c r="AW74" s="571"/>
      <c r="AX74" s="571"/>
      <c r="AY74" s="571"/>
      <c r="AZ74" s="571"/>
      <c r="BA74" s="571"/>
      <c r="BB74" s="571"/>
      <c r="BC74" s="571"/>
      <c r="BD74" s="571"/>
      <c r="BE74" s="571"/>
      <c r="BF74" s="571"/>
      <c r="BG74" s="571"/>
      <c r="BH74" s="571"/>
      <c r="BI74" s="571"/>
      <c r="BJ74" s="571"/>
      <c r="BK74" s="571"/>
      <c r="BL74" s="571"/>
      <c r="BM74" s="571"/>
      <c r="BN74" s="571"/>
      <c r="BO74" s="571"/>
      <c r="BP74" s="571"/>
      <c r="BQ74" s="571"/>
      <c r="BR74" s="571"/>
      <c r="BS74" s="571"/>
      <c r="BT74" s="571"/>
      <c r="BU74" s="571"/>
      <c r="BV74" s="571"/>
      <c r="BW74" s="571"/>
      <c r="BX74" s="571"/>
      <c r="BY74" s="571"/>
      <c r="BZ74" s="571"/>
      <c r="CA74" s="571"/>
      <c r="CB74" s="571"/>
      <c r="CC74" s="571"/>
      <c r="CD74" s="571"/>
      <c r="CE74" s="571"/>
      <c r="CF74" s="571"/>
      <c r="CG74" s="571"/>
      <c r="CH74" s="571"/>
      <c r="CI74" s="571"/>
      <c r="CJ74" s="571"/>
      <c r="CK74" s="571"/>
      <c r="CL74" s="571"/>
      <c r="CM74" s="571"/>
      <c r="CN74" s="571"/>
      <c r="CO74" s="571"/>
      <c r="CP74" s="571"/>
      <c r="CQ74" s="571"/>
      <c r="CR74" s="571"/>
      <c r="CS74" s="571"/>
      <c r="CT74" s="571"/>
      <c r="CU74" s="571"/>
      <c r="CV74" s="571"/>
      <c r="CW74" s="571"/>
      <c r="CX74" s="571"/>
      <c r="CY74" s="571"/>
      <c r="CZ74" s="571"/>
      <c r="DA74" s="571"/>
      <c r="DB74" s="571"/>
      <c r="DC74" s="571"/>
      <c r="DD74" s="571"/>
      <c r="DE74" s="571"/>
      <c r="DF74" s="571"/>
      <c r="DG74" s="571"/>
      <c r="DH74" s="571"/>
      <c r="DI74" s="571"/>
      <c r="DJ74" s="571"/>
      <c r="DK74" s="571"/>
      <c r="DL74" s="571"/>
      <c r="DM74" s="571"/>
      <c r="DN74" s="571"/>
      <c r="DO74" s="571"/>
      <c r="DP74" s="571"/>
      <c r="DQ74" s="571"/>
      <c r="DR74" s="571"/>
      <c r="DS74" s="571"/>
      <c r="DT74" s="571"/>
      <c r="DU74" s="571"/>
      <c r="DV74" s="571"/>
      <c r="DW74" s="571"/>
      <c r="DX74" s="571"/>
      <c r="DY74" s="571"/>
      <c r="DZ74" s="571"/>
      <c r="EA74" s="571"/>
      <c r="EB74" s="571"/>
      <c r="EC74" s="571"/>
      <c r="ED74" s="571"/>
      <c r="EE74" s="571"/>
      <c r="EF74" s="571"/>
      <c r="EG74" s="571"/>
      <c r="EH74" s="571"/>
      <c r="EI74" s="571"/>
      <c r="EJ74" s="571"/>
      <c r="EK74" s="571"/>
      <c r="EL74" s="571"/>
      <c r="EM74" s="571"/>
      <c r="EN74" s="571"/>
      <c r="EO74" s="571"/>
      <c r="EP74" s="571"/>
      <c r="EQ74" s="571"/>
      <c r="ER74" s="571"/>
      <c r="ES74" s="571"/>
      <c r="ET74" s="571"/>
      <c r="EU74" s="571"/>
      <c r="EV74" s="571"/>
      <c r="EW74" s="571"/>
      <c r="EX74" s="571"/>
      <c r="EY74" s="571"/>
      <c r="EZ74" s="571"/>
      <c r="FA74" s="571"/>
      <c r="FB74" s="571"/>
      <c r="FC74" s="571"/>
      <c r="FD74" s="571"/>
      <c r="FE74" s="571"/>
      <c r="FF74" s="571"/>
      <c r="FG74" s="571"/>
      <c r="FH74" s="571"/>
      <c r="FI74" s="571"/>
      <c r="FJ74" s="571"/>
      <c r="FK74" s="571"/>
      <c r="FL74" s="571"/>
      <c r="FM74" s="571"/>
      <c r="FN74" s="571"/>
      <c r="FO74" s="571"/>
      <c r="FP74" s="571"/>
      <c r="FQ74" s="571"/>
      <c r="FR74" s="571"/>
      <c r="FS74" s="571"/>
      <c r="FT74" s="571"/>
      <c r="FU74" s="571"/>
      <c r="FV74" s="571"/>
      <c r="FW74" s="571"/>
      <c r="FX74" s="571"/>
      <c r="FY74" s="571"/>
      <c r="FZ74" s="571"/>
      <c r="GA74" s="571"/>
      <c r="GB74" s="571"/>
      <c r="GC74" s="571"/>
      <c r="GD74" s="571"/>
      <c r="GE74" s="571"/>
      <c r="GF74" s="571"/>
      <c r="GG74" s="571"/>
      <c r="GH74" s="571"/>
    </row>
    <row r="75" spans="1:256" s="566" customFormat="1" ht="31">
      <c r="A75" s="392">
        <v>25</v>
      </c>
      <c r="B75" s="384" t="s">
        <v>600</v>
      </c>
      <c r="C75" s="392" t="s">
        <v>77</v>
      </c>
      <c r="D75" s="359">
        <v>29.63</v>
      </c>
      <c r="E75" s="359">
        <v>29.63</v>
      </c>
      <c r="F75" s="357" t="s">
        <v>484</v>
      </c>
      <c r="G75" s="571"/>
      <c r="H75" s="571"/>
      <c r="I75" s="571"/>
      <c r="J75" s="571"/>
      <c r="K75" s="571"/>
      <c r="L75" s="571"/>
      <c r="M75" s="571"/>
      <c r="N75" s="571"/>
      <c r="O75" s="571"/>
      <c r="P75" s="571"/>
      <c r="Q75" s="571"/>
      <c r="R75" s="571"/>
      <c r="S75" s="571"/>
      <c r="T75" s="571"/>
      <c r="U75" s="571"/>
      <c r="V75" s="571"/>
      <c r="W75" s="571"/>
      <c r="X75" s="571"/>
      <c r="Y75" s="571"/>
      <c r="Z75" s="571"/>
      <c r="AA75" s="571"/>
      <c r="AB75" s="571"/>
      <c r="AC75" s="571"/>
      <c r="AD75" s="571"/>
      <c r="AE75" s="571"/>
      <c r="AF75" s="571"/>
      <c r="AG75" s="571"/>
      <c r="AH75" s="571"/>
      <c r="AI75" s="571"/>
      <c r="AJ75" s="571"/>
      <c r="AK75" s="571"/>
      <c r="AL75" s="571"/>
      <c r="AM75" s="571"/>
      <c r="AN75" s="571"/>
      <c r="AO75" s="571"/>
      <c r="AP75" s="571"/>
      <c r="AQ75" s="571"/>
      <c r="AR75" s="571"/>
      <c r="AS75" s="571"/>
      <c r="AT75" s="571"/>
      <c r="AU75" s="571"/>
      <c r="AV75" s="571"/>
      <c r="AW75" s="571"/>
      <c r="AX75" s="571"/>
      <c r="AY75" s="571"/>
      <c r="AZ75" s="571"/>
      <c r="BA75" s="571"/>
      <c r="BB75" s="571"/>
      <c r="BC75" s="571"/>
      <c r="BD75" s="571"/>
      <c r="BE75" s="571"/>
      <c r="BF75" s="571"/>
      <c r="BG75" s="571"/>
      <c r="BH75" s="571"/>
      <c r="BI75" s="571"/>
      <c r="BJ75" s="571"/>
      <c r="BK75" s="571"/>
      <c r="BL75" s="571"/>
      <c r="BM75" s="571"/>
      <c r="BN75" s="571"/>
      <c r="BO75" s="571"/>
      <c r="BP75" s="571"/>
      <c r="BQ75" s="571"/>
      <c r="BR75" s="571"/>
      <c r="BS75" s="571"/>
      <c r="BT75" s="571"/>
      <c r="BU75" s="571"/>
      <c r="BV75" s="571"/>
      <c r="BW75" s="571"/>
      <c r="BX75" s="571"/>
      <c r="BY75" s="571"/>
      <c r="BZ75" s="571"/>
      <c r="CA75" s="571"/>
      <c r="CB75" s="571"/>
      <c r="CC75" s="571"/>
      <c r="CD75" s="571"/>
      <c r="CE75" s="571"/>
      <c r="CF75" s="571"/>
      <c r="CG75" s="571"/>
      <c r="CH75" s="571"/>
      <c r="CI75" s="571"/>
      <c r="CJ75" s="571"/>
      <c r="CK75" s="571"/>
      <c r="CL75" s="571"/>
      <c r="CM75" s="571"/>
      <c r="CN75" s="571"/>
      <c r="CO75" s="571"/>
      <c r="CP75" s="571"/>
      <c r="CQ75" s="571"/>
      <c r="CR75" s="571"/>
      <c r="CS75" s="571"/>
      <c r="CT75" s="571"/>
      <c r="CU75" s="571"/>
      <c r="CV75" s="571"/>
      <c r="CW75" s="571"/>
      <c r="CX75" s="571"/>
      <c r="CY75" s="571"/>
      <c r="CZ75" s="571"/>
      <c r="DA75" s="571"/>
      <c r="DB75" s="571"/>
      <c r="DC75" s="571"/>
      <c r="DD75" s="571"/>
      <c r="DE75" s="571"/>
      <c r="DF75" s="571"/>
      <c r="DG75" s="571"/>
      <c r="DH75" s="571"/>
      <c r="DI75" s="571"/>
      <c r="DJ75" s="571"/>
      <c r="DK75" s="571"/>
      <c r="DL75" s="571"/>
      <c r="DM75" s="571"/>
      <c r="DN75" s="571"/>
      <c r="DO75" s="571"/>
      <c r="DP75" s="571"/>
      <c r="DQ75" s="571"/>
      <c r="DR75" s="571"/>
      <c r="DS75" s="571"/>
      <c r="DT75" s="571"/>
      <c r="DU75" s="571"/>
      <c r="DV75" s="571"/>
      <c r="DW75" s="571"/>
      <c r="DX75" s="571"/>
      <c r="DY75" s="571"/>
      <c r="DZ75" s="571"/>
      <c r="EA75" s="571"/>
      <c r="EB75" s="571"/>
      <c r="EC75" s="571"/>
      <c r="ED75" s="571"/>
      <c r="EE75" s="571"/>
      <c r="EF75" s="571"/>
      <c r="EG75" s="571"/>
      <c r="EH75" s="571"/>
      <c r="EI75" s="571"/>
      <c r="EJ75" s="571"/>
      <c r="EK75" s="571"/>
      <c r="EL75" s="571"/>
      <c r="EM75" s="571"/>
      <c r="EN75" s="571"/>
      <c r="EO75" s="571"/>
      <c r="EP75" s="571"/>
      <c r="EQ75" s="571"/>
      <c r="ER75" s="571"/>
      <c r="ES75" s="571"/>
      <c r="ET75" s="571"/>
      <c r="EU75" s="571"/>
      <c r="EV75" s="571"/>
      <c r="EW75" s="571"/>
      <c r="EX75" s="571"/>
      <c r="EY75" s="571"/>
      <c r="EZ75" s="571"/>
      <c r="FA75" s="571"/>
      <c r="FB75" s="571"/>
      <c r="FC75" s="571"/>
      <c r="FD75" s="571"/>
      <c r="FE75" s="571"/>
      <c r="FF75" s="571"/>
      <c r="FG75" s="571"/>
      <c r="FH75" s="571"/>
      <c r="FI75" s="571"/>
      <c r="FJ75" s="571"/>
      <c r="FK75" s="571"/>
      <c r="FL75" s="571"/>
      <c r="FM75" s="571"/>
      <c r="FN75" s="571"/>
      <c r="FO75" s="571"/>
      <c r="FP75" s="571"/>
      <c r="FQ75" s="571"/>
      <c r="FR75" s="571"/>
      <c r="FS75" s="571"/>
      <c r="FT75" s="571"/>
      <c r="FU75" s="571"/>
      <c r="FV75" s="571"/>
      <c r="FW75" s="571"/>
      <c r="FX75" s="571"/>
      <c r="FY75" s="571"/>
      <c r="FZ75" s="571"/>
      <c r="GA75" s="571"/>
      <c r="GB75" s="571"/>
      <c r="GC75" s="571"/>
      <c r="GD75" s="571"/>
      <c r="GE75" s="571"/>
      <c r="GF75" s="571"/>
      <c r="GG75" s="571"/>
      <c r="GH75" s="571"/>
    </row>
    <row r="76" spans="1:256" s="566" customFormat="1" ht="16.5">
      <c r="A76" s="392">
        <v>26</v>
      </c>
      <c r="B76" s="70" t="s">
        <v>923</v>
      </c>
      <c r="C76" s="639" t="s">
        <v>77</v>
      </c>
      <c r="D76" s="583">
        <v>8.5</v>
      </c>
      <c r="E76" s="584">
        <f>D76</f>
        <v>8.5</v>
      </c>
      <c r="F76" s="357" t="s">
        <v>420</v>
      </c>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1"/>
      <c r="AL76" s="571"/>
      <c r="AM76" s="571"/>
      <c r="AN76" s="571"/>
      <c r="AO76" s="571"/>
      <c r="AP76" s="571"/>
      <c r="AQ76" s="571"/>
      <c r="AR76" s="571"/>
      <c r="AS76" s="571"/>
      <c r="AT76" s="571"/>
      <c r="AU76" s="571"/>
      <c r="AV76" s="571"/>
      <c r="AW76" s="571"/>
      <c r="AX76" s="571"/>
      <c r="AY76" s="571"/>
      <c r="AZ76" s="571"/>
      <c r="BA76" s="571"/>
      <c r="BB76" s="571"/>
      <c r="BC76" s="571"/>
      <c r="BD76" s="571"/>
      <c r="BE76" s="571"/>
      <c r="BF76" s="571"/>
      <c r="BG76" s="571"/>
      <c r="BH76" s="571"/>
      <c r="BI76" s="571"/>
      <c r="BJ76" s="571"/>
      <c r="BK76" s="571"/>
      <c r="BL76" s="571"/>
      <c r="BM76" s="571"/>
      <c r="BN76" s="571"/>
      <c r="BO76" s="571"/>
      <c r="BP76" s="571"/>
      <c r="BQ76" s="571"/>
      <c r="BR76" s="571"/>
      <c r="BS76" s="571"/>
      <c r="BT76" s="571"/>
      <c r="BU76" s="571"/>
      <c r="BV76" s="571"/>
      <c r="BW76" s="571"/>
      <c r="BX76" s="571"/>
      <c r="BY76" s="571"/>
      <c r="BZ76" s="571"/>
      <c r="CA76" s="571"/>
      <c r="CB76" s="571"/>
      <c r="CC76" s="571"/>
      <c r="CD76" s="571"/>
      <c r="CE76" s="571"/>
      <c r="CF76" s="571"/>
      <c r="CG76" s="571"/>
      <c r="CH76" s="571"/>
      <c r="CI76" s="571"/>
      <c r="CJ76" s="571"/>
      <c r="CK76" s="571"/>
      <c r="CL76" s="571"/>
      <c r="CM76" s="571"/>
      <c r="CN76" s="571"/>
      <c r="CO76" s="571"/>
      <c r="CP76" s="571"/>
      <c r="CQ76" s="571"/>
      <c r="CR76" s="571"/>
      <c r="CS76" s="571"/>
      <c r="CT76" s="571"/>
      <c r="CU76" s="571"/>
      <c r="CV76" s="571"/>
      <c r="CW76" s="571"/>
      <c r="CX76" s="571"/>
      <c r="CY76" s="571"/>
      <c r="CZ76" s="571"/>
      <c r="DA76" s="571"/>
      <c r="DB76" s="571"/>
      <c r="DC76" s="571"/>
      <c r="DD76" s="571"/>
      <c r="DE76" s="571"/>
      <c r="DF76" s="571"/>
      <c r="DG76" s="571"/>
      <c r="DH76" s="571"/>
      <c r="DI76" s="571"/>
      <c r="DJ76" s="571"/>
      <c r="DK76" s="571"/>
      <c r="DL76" s="571"/>
      <c r="DM76" s="571"/>
      <c r="DN76" s="571"/>
      <c r="DO76" s="571"/>
      <c r="DP76" s="571"/>
      <c r="DQ76" s="571"/>
      <c r="DR76" s="571"/>
      <c r="DS76" s="571"/>
      <c r="DT76" s="571"/>
      <c r="DU76" s="571"/>
      <c r="DV76" s="571"/>
      <c r="DW76" s="571"/>
      <c r="DX76" s="571"/>
      <c r="DY76" s="571"/>
      <c r="DZ76" s="571"/>
      <c r="EA76" s="571"/>
      <c r="EB76" s="571"/>
      <c r="EC76" s="571"/>
      <c r="ED76" s="571"/>
      <c r="EE76" s="571"/>
      <c r="EF76" s="571"/>
      <c r="EG76" s="571"/>
      <c r="EH76" s="571"/>
      <c r="EI76" s="571"/>
      <c r="EJ76" s="571"/>
      <c r="EK76" s="571"/>
      <c r="EL76" s="571"/>
      <c r="EM76" s="571"/>
      <c r="EN76" s="571"/>
      <c r="EO76" s="571"/>
      <c r="EP76" s="571"/>
      <c r="EQ76" s="571"/>
      <c r="ER76" s="571"/>
      <c r="ES76" s="571"/>
      <c r="ET76" s="571"/>
      <c r="EU76" s="571"/>
      <c r="EV76" s="571"/>
      <c r="EW76" s="571"/>
      <c r="EX76" s="571"/>
      <c r="EY76" s="571"/>
      <c r="EZ76" s="571"/>
      <c r="FA76" s="571"/>
      <c r="FB76" s="571"/>
      <c r="FC76" s="571"/>
      <c r="FD76" s="571"/>
      <c r="FE76" s="571"/>
      <c r="FF76" s="571"/>
      <c r="FG76" s="571"/>
      <c r="FH76" s="571"/>
      <c r="FI76" s="571"/>
      <c r="FJ76" s="571"/>
      <c r="FK76" s="571"/>
      <c r="FL76" s="571"/>
      <c r="FM76" s="571"/>
      <c r="FN76" s="571"/>
      <c r="FO76" s="571"/>
      <c r="FP76" s="571"/>
      <c r="FQ76" s="571"/>
      <c r="FR76" s="571"/>
      <c r="FS76" s="571"/>
      <c r="FT76" s="571"/>
      <c r="FU76" s="571"/>
      <c r="FV76" s="571"/>
      <c r="FW76" s="571"/>
      <c r="FX76" s="571"/>
      <c r="FY76" s="571"/>
      <c r="FZ76" s="571"/>
      <c r="GA76" s="571"/>
      <c r="GB76" s="571"/>
      <c r="GC76" s="571"/>
      <c r="GD76" s="571"/>
      <c r="GE76" s="571"/>
      <c r="GF76" s="571"/>
      <c r="GG76" s="571"/>
      <c r="GH76" s="571"/>
    </row>
    <row r="77" spans="1:256" s="589" customFormat="1" ht="35.25" customHeight="1">
      <c r="A77" s="646" t="s">
        <v>26</v>
      </c>
      <c r="B77" s="647" t="s">
        <v>1125</v>
      </c>
      <c r="C77" s="648"/>
      <c r="D77" s="649">
        <f>D78</f>
        <v>6.3310000000000005E-2</v>
      </c>
      <c r="E77" s="649">
        <f>E78</f>
        <v>6.3310000000000005E-2</v>
      </c>
      <c r="F77" s="371"/>
    </row>
    <row r="78" spans="1:256" s="566" customFormat="1" ht="16.5">
      <c r="A78" s="83">
        <v>1</v>
      </c>
      <c r="B78" s="348" t="s">
        <v>912</v>
      </c>
      <c r="C78" s="411" t="s">
        <v>114</v>
      </c>
      <c r="D78" s="359">
        <v>6.3310000000000005E-2</v>
      </c>
      <c r="E78" s="359">
        <v>6.3310000000000005E-2</v>
      </c>
      <c r="F78" s="357" t="s">
        <v>294</v>
      </c>
      <c r="G78" s="571"/>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1"/>
      <c r="AF78" s="571"/>
      <c r="AG78" s="571"/>
      <c r="AH78" s="571"/>
      <c r="AI78" s="571"/>
      <c r="AJ78" s="571"/>
      <c r="AK78" s="571"/>
      <c r="AL78" s="571"/>
      <c r="AM78" s="571"/>
      <c r="AN78" s="571"/>
      <c r="AO78" s="571"/>
      <c r="AP78" s="571"/>
      <c r="AQ78" s="571"/>
      <c r="AR78" s="571"/>
      <c r="AS78" s="571"/>
      <c r="AT78" s="571"/>
      <c r="AU78" s="571"/>
      <c r="AV78" s="571"/>
      <c r="AW78" s="571"/>
      <c r="AX78" s="571"/>
      <c r="AY78" s="571"/>
      <c r="AZ78" s="571"/>
      <c r="BA78" s="571"/>
      <c r="BB78" s="571"/>
      <c r="BC78" s="571"/>
      <c r="BD78" s="571"/>
      <c r="BE78" s="571"/>
      <c r="BF78" s="571"/>
      <c r="BG78" s="571"/>
      <c r="BH78" s="571"/>
      <c r="BI78" s="571"/>
      <c r="BJ78" s="571"/>
      <c r="BK78" s="571"/>
      <c r="BL78" s="571"/>
      <c r="BM78" s="571"/>
      <c r="BN78" s="571"/>
      <c r="BO78" s="571"/>
      <c r="BP78" s="571"/>
      <c r="BQ78" s="571"/>
      <c r="BR78" s="571"/>
      <c r="BS78" s="571"/>
      <c r="BT78" s="571"/>
      <c r="BU78" s="571"/>
      <c r="BV78" s="571"/>
      <c r="BW78" s="571"/>
      <c r="BX78" s="571"/>
      <c r="BY78" s="571"/>
      <c r="BZ78" s="571"/>
      <c r="CA78" s="571"/>
      <c r="CB78" s="571"/>
      <c r="CC78" s="571"/>
      <c r="CD78" s="571"/>
      <c r="CE78" s="571"/>
      <c r="CF78" s="571"/>
      <c r="CG78" s="571"/>
      <c r="CH78" s="571"/>
      <c r="CI78" s="571"/>
      <c r="CJ78" s="571"/>
      <c r="CK78" s="571"/>
      <c r="CL78" s="571"/>
      <c r="CM78" s="571"/>
      <c r="CN78" s="571"/>
      <c r="CO78" s="571"/>
      <c r="CP78" s="571"/>
      <c r="CQ78" s="571"/>
      <c r="CR78" s="571"/>
      <c r="CS78" s="571"/>
      <c r="CT78" s="571"/>
      <c r="CU78" s="571"/>
      <c r="CV78" s="571"/>
      <c r="CW78" s="571"/>
      <c r="CX78" s="571"/>
      <c r="CY78" s="571"/>
      <c r="CZ78" s="571"/>
      <c r="DA78" s="571"/>
      <c r="DB78" s="571"/>
      <c r="DC78" s="571"/>
      <c r="DD78" s="571"/>
      <c r="DE78" s="571"/>
      <c r="DF78" s="571"/>
      <c r="DG78" s="571"/>
      <c r="DH78" s="571"/>
      <c r="DI78" s="571"/>
      <c r="DJ78" s="571"/>
      <c r="DK78" s="571"/>
      <c r="DL78" s="571"/>
      <c r="DM78" s="571"/>
      <c r="DN78" s="571"/>
      <c r="DO78" s="571"/>
      <c r="DP78" s="571"/>
      <c r="DQ78" s="571"/>
      <c r="DR78" s="571"/>
      <c r="DS78" s="571"/>
      <c r="DT78" s="571"/>
      <c r="DU78" s="571"/>
      <c r="DV78" s="571"/>
      <c r="DW78" s="571"/>
      <c r="DX78" s="571"/>
      <c r="DY78" s="571"/>
      <c r="DZ78" s="571"/>
      <c r="EA78" s="571"/>
      <c r="EB78" s="571"/>
      <c r="EC78" s="571"/>
      <c r="ED78" s="571"/>
      <c r="EE78" s="571"/>
      <c r="EF78" s="571"/>
      <c r="EG78" s="571"/>
      <c r="EH78" s="571"/>
      <c r="EI78" s="571"/>
      <c r="EJ78" s="571"/>
      <c r="EK78" s="571"/>
      <c r="EL78" s="571"/>
      <c r="EM78" s="571"/>
      <c r="EN78" s="571"/>
      <c r="EO78" s="571"/>
      <c r="EP78" s="571"/>
      <c r="EQ78" s="571"/>
      <c r="ER78" s="571"/>
      <c r="ES78" s="571"/>
      <c r="ET78" s="571"/>
      <c r="EU78" s="571"/>
      <c r="EV78" s="571"/>
      <c r="EW78" s="571"/>
      <c r="EX78" s="571"/>
      <c r="EY78" s="571"/>
      <c r="EZ78" s="571"/>
      <c r="FA78" s="571"/>
      <c r="FB78" s="571"/>
      <c r="FC78" s="571"/>
      <c r="FD78" s="571"/>
      <c r="FE78" s="571"/>
      <c r="FF78" s="571"/>
      <c r="FG78" s="571"/>
      <c r="FH78" s="571"/>
      <c r="FI78" s="571"/>
      <c r="FJ78" s="571"/>
      <c r="FK78" s="571"/>
      <c r="FL78" s="571"/>
      <c r="FM78" s="571"/>
      <c r="FN78" s="571"/>
      <c r="FO78" s="571"/>
      <c r="FP78" s="571"/>
      <c r="FQ78" s="571"/>
      <c r="FR78" s="571"/>
      <c r="FS78" s="571"/>
      <c r="FT78" s="571"/>
      <c r="FU78" s="571"/>
      <c r="FV78" s="571"/>
      <c r="FW78" s="571"/>
      <c r="FX78" s="571"/>
      <c r="FY78" s="571"/>
      <c r="FZ78" s="571"/>
      <c r="GA78" s="571"/>
      <c r="GB78" s="571"/>
      <c r="GC78" s="571"/>
      <c r="GD78" s="571"/>
      <c r="GE78" s="571"/>
      <c r="GF78" s="571"/>
      <c r="GG78" s="571"/>
      <c r="GH78" s="571"/>
    </row>
    <row r="79" spans="1:256" s="566" customFormat="1" ht="35.25" hidden="1" customHeight="1">
      <c r="A79" s="392"/>
      <c r="B79" s="410"/>
      <c r="C79" s="411"/>
      <c r="D79" s="359"/>
      <c r="E79" s="359"/>
      <c r="F79" s="357"/>
      <c r="G79" s="571"/>
      <c r="H79" s="571"/>
      <c r="I79" s="571"/>
      <c r="J79" s="571"/>
      <c r="K79" s="571"/>
      <c r="L79" s="571"/>
      <c r="M79" s="571"/>
      <c r="N79" s="571"/>
      <c r="O79" s="571"/>
      <c r="P79" s="571"/>
      <c r="Q79" s="571"/>
      <c r="R79" s="571"/>
      <c r="S79" s="571"/>
      <c r="T79" s="571"/>
      <c r="U79" s="571"/>
      <c r="V79" s="571"/>
      <c r="W79" s="571"/>
      <c r="X79" s="571"/>
      <c r="Y79" s="571"/>
      <c r="Z79" s="571"/>
      <c r="AA79" s="571"/>
      <c r="AB79" s="571"/>
      <c r="AC79" s="571"/>
      <c r="AD79" s="571"/>
      <c r="AE79" s="571"/>
      <c r="AF79" s="571"/>
      <c r="AG79" s="571"/>
      <c r="AH79" s="571"/>
      <c r="AI79" s="571"/>
      <c r="AJ79" s="571"/>
      <c r="AK79" s="571"/>
      <c r="AL79" s="571"/>
      <c r="AM79" s="571"/>
      <c r="AN79" s="571"/>
      <c r="AO79" s="571"/>
      <c r="AP79" s="571"/>
      <c r="AQ79" s="571"/>
      <c r="AR79" s="571"/>
      <c r="AS79" s="571"/>
      <c r="AT79" s="571"/>
      <c r="AU79" s="571"/>
      <c r="AV79" s="571"/>
      <c r="AW79" s="571"/>
      <c r="AX79" s="571"/>
      <c r="AY79" s="571"/>
      <c r="AZ79" s="571"/>
      <c r="BA79" s="571"/>
      <c r="BB79" s="571"/>
      <c r="BC79" s="571"/>
      <c r="BD79" s="571"/>
      <c r="BE79" s="571"/>
      <c r="BF79" s="571"/>
      <c r="BG79" s="571"/>
      <c r="BH79" s="571"/>
      <c r="BI79" s="571"/>
      <c r="BJ79" s="571"/>
      <c r="BK79" s="571"/>
      <c r="BL79" s="571"/>
      <c r="BM79" s="571"/>
      <c r="BN79" s="571"/>
      <c r="BO79" s="571"/>
      <c r="BP79" s="571"/>
      <c r="BQ79" s="571"/>
      <c r="BR79" s="571"/>
      <c r="BS79" s="571"/>
      <c r="BT79" s="571"/>
      <c r="BU79" s="571"/>
      <c r="BV79" s="571"/>
      <c r="BW79" s="571"/>
      <c r="BX79" s="571"/>
      <c r="BY79" s="571"/>
      <c r="BZ79" s="571"/>
      <c r="CA79" s="571"/>
      <c r="CB79" s="571"/>
      <c r="CC79" s="571"/>
      <c r="CD79" s="571"/>
      <c r="CE79" s="571"/>
      <c r="CF79" s="571"/>
      <c r="CG79" s="571"/>
      <c r="CH79" s="571"/>
      <c r="CI79" s="571"/>
      <c r="CJ79" s="571"/>
      <c r="CK79" s="571"/>
      <c r="CL79" s="571"/>
      <c r="CM79" s="571"/>
      <c r="CN79" s="571"/>
      <c r="CO79" s="571"/>
      <c r="CP79" s="571"/>
      <c r="CQ79" s="571"/>
      <c r="CR79" s="571"/>
      <c r="CS79" s="571"/>
      <c r="CT79" s="571"/>
      <c r="CU79" s="571"/>
      <c r="CV79" s="571"/>
      <c r="CW79" s="571"/>
      <c r="CX79" s="571"/>
      <c r="CY79" s="571"/>
      <c r="CZ79" s="571"/>
      <c r="DA79" s="571"/>
      <c r="DB79" s="571"/>
      <c r="DC79" s="571"/>
      <c r="DD79" s="571"/>
      <c r="DE79" s="571"/>
      <c r="DF79" s="571"/>
      <c r="DG79" s="571"/>
      <c r="DH79" s="571"/>
      <c r="DI79" s="571"/>
      <c r="DJ79" s="571"/>
      <c r="DK79" s="571"/>
      <c r="DL79" s="571"/>
      <c r="DM79" s="571"/>
      <c r="DN79" s="571"/>
      <c r="DO79" s="571"/>
      <c r="DP79" s="571"/>
      <c r="DQ79" s="571"/>
      <c r="DR79" s="571"/>
      <c r="DS79" s="571"/>
      <c r="DT79" s="571"/>
      <c r="DU79" s="571"/>
      <c r="DV79" s="571"/>
      <c r="DW79" s="571"/>
      <c r="DX79" s="571"/>
      <c r="DY79" s="571"/>
      <c r="DZ79" s="571"/>
      <c r="EA79" s="571"/>
      <c r="EB79" s="571"/>
      <c r="EC79" s="571"/>
      <c r="ED79" s="571"/>
      <c r="EE79" s="571"/>
      <c r="EF79" s="571"/>
      <c r="EG79" s="571"/>
      <c r="EH79" s="571"/>
      <c r="EI79" s="571"/>
      <c r="EJ79" s="571"/>
      <c r="EK79" s="571"/>
      <c r="EL79" s="571"/>
      <c r="EM79" s="571"/>
      <c r="EN79" s="571"/>
      <c r="EO79" s="571"/>
      <c r="EP79" s="571"/>
      <c r="EQ79" s="571"/>
      <c r="ER79" s="571"/>
      <c r="ES79" s="571"/>
      <c r="ET79" s="571"/>
      <c r="EU79" s="571"/>
      <c r="EV79" s="571"/>
      <c r="EW79" s="571"/>
      <c r="EX79" s="571"/>
      <c r="EY79" s="571"/>
      <c r="EZ79" s="571"/>
      <c r="FA79" s="571"/>
      <c r="FB79" s="571"/>
      <c r="FC79" s="571"/>
      <c r="FD79" s="571"/>
      <c r="FE79" s="571"/>
      <c r="FF79" s="571"/>
      <c r="FG79" s="571"/>
      <c r="FH79" s="571"/>
      <c r="FI79" s="571"/>
      <c r="FJ79" s="571"/>
      <c r="FK79" s="571"/>
      <c r="FL79" s="571"/>
      <c r="FM79" s="571"/>
      <c r="FN79" s="571"/>
      <c r="FO79" s="571"/>
      <c r="FP79" s="571"/>
      <c r="FQ79" s="571"/>
      <c r="FR79" s="571"/>
      <c r="FS79" s="571"/>
      <c r="FT79" s="571"/>
      <c r="FU79" s="571"/>
      <c r="FV79" s="571"/>
      <c r="FW79" s="571"/>
      <c r="FX79" s="571"/>
      <c r="FY79" s="571"/>
      <c r="FZ79" s="571"/>
      <c r="GA79" s="571"/>
      <c r="GB79" s="571"/>
      <c r="GC79" s="571"/>
      <c r="GD79" s="571"/>
      <c r="GE79" s="571"/>
      <c r="GF79" s="571"/>
      <c r="GG79" s="571"/>
      <c r="GH79" s="571"/>
    </row>
    <row r="80" spans="1:256" s="589" customFormat="1" ht="16.5">
      <c r="A80" s="646" t="s">
        <v>28</v>
      </c>
      <c r="B80" s="647" t="s">
        <v>1126</v>
      </c>
      <c r="C80" s="648"/>
      <c r="D80" s="649">
        <f>SUM(D81:D84)</f>
        <v>63.019999999999996</v>
      </c>
      <c r="E80" s="649">
        <f>SUM(E81:E84)</f>
        <v>10.74</v>
      </c>
      <c r="F80" s="371"/>
    </row>
    <row r="81" spans="1:190" s="566" customFormat="1" ht="38.15" customHeight="1">
      <c r="A81" s="392">
        <v>1</v>
      </c>
      <c r="B81" s="410" t="s">
        <v>679</v>
      </c>
      <c r="C81" s="411" t="s">
        <v>77</v>
      </c>
      <c r="D81" s="359">
        <v>3</v>
      </c>
      <c r="E81" s="359">
        <v>3</v>
      </c>
      <c r="F81" s="357" t="s">
        <v>293</v>
      </c>
      <c r="G81" s="571"/>
      <c r="H81" s="571"/>
      <c r="I81" s="571"/>
      <c r="J81" s="571"/>
      <c r="K81" s="571"/>
      <c r="L81" s="571"/>
      <c r="M81" s="571"/>
      <c r="N81" s="571"/>
      <c r="O81" s="571"/>
      <c r="P81" s="571"/>
      <c r="Q81" s="571"/>
      <c r="R81" s="571"/>
      <c r="S81" s="571"/>
      <c r="T81" s="571"/>
      <c r="U81" s="571"/>
      <c r="V81" s="571"/>
      <c r="W81" s="571"/>
      <c r="X81" s="571"/>
      <c r="Y81" s="571"/>
      <c r="Z81" s="571"/>
      <c r="AA81" s="571"/>
      <c r="AB81" s="571"/>
      <c r="AC81" s="571"/>
      <c r="AD81" s="571"/>
      <c r="AE81" s="571"/>
      <c r="AF81" s="571"/>
      <c r="AG81" s="571"/>
      <c r="AH81" s="571"/>
      <c r="AI81" s="571"/>
      <c r="AJ81" s="571"/>
      <c r="AK81" s="571"/>
      <c r="AL81" s="571"/>
      <c r="AM81" s="571"/>
      <c r="AN81" s="571"/>
      <c r="AO81" s="571"/>
      <c r="AP81" s="571"/>
      <c r="AQ81" s="571"/>
      <c r="AR81" s="571"/>
      <c r="AS81" s="571"/>
      <c r="AT81" s="571"/>
      <c r="AU81" s="571"/>
      <c r="AV81" s="571"/>
      <c r="AW81" s="571"/>
      <c r="AX81" s="571"/>
      <c r="AY81" s="571"/>
      <c r="AZ81" s="571"/>
      <c r="BA81" s="571"/>
      <c r="BB81" s="571"/>
      <c r="BC81" s="571"/>
      <c r="BD81" s="571"/>
      <c r="BE81" s="571"/>
      <c r="BF81" s="571"/>
      <c r="BG81" s="571"/>
      <c r="BH81" s="571"/>
      <c r="BI81" s="571"/>
      <c r="BJ81" s="571"/>
      <c r="BK81" s="571"/>
      <c r="BL81" s="571"/>
      <c r="BM81" s="571"/>
      <c r="BN81" s="571"/>
      <c r="BO81" s="571"/>
      <c r="BP81" s="571"/>
      <c r="BQ81" s="571"/>
      <c r="BR81" s="571"/>
      <c r="BS81" s="571"/>
      <c r="BT81" s="571"/>
      <c r="BU81" s="571"/>
      <c r="BV81" s="571"/>
      <c r="BW81" s="571"/>
      <c r="BX81" s="571"/>
      <c r="BY81" s="571"/>
      <c r="BZ81" s="571"/>
      <c r="CA81" s="571"/>
      <c r="CB81" s="571"/>
      <c r="CC81" s="571"/>
      <c r="CD81" s="571"/>
      <c r="CE81" s="571"/>
      <c r="CF81" s="571"/>
      <c r="CG81" s="571"/>
      <c r="CH81" s="571"/>
      <c r="CI81" s="571"/>
      <c r="CJ81" s="571"/>
      <c r="CK81" s="571"/>
      <c r="CL81" s="571"/>
      <c r="CM81" s="571"/>
      <c r="CN81" s="571"/>
      <c r="CO81" s="571"/>
      <c r="CP81" s="571"/>
      <c r="CQ81" s="571"/>
      <c r="CR81" s="571"/>
      <c r="CS81" s="571"/>
      <c r="CT81" s="571"/>
      <c r="CU81" s="571"/>
      <c r="CV81" s="571"/>
      <c r="CW81" s="571"/>
      <c r="CX81" s="571"/>
      <c r="CY81" s="571"/>
      <c r="CZ81" s="571"/>
      <c r="DA81" s="571"/>
      <c r="DB81" s="571"/>
      <c r="DC81" s="571"/>
      <c r="DD81" s="571"/>
      <c r="DE81" s="571"/>
      <c r="DF81" s="571"/>
      <c r="DG81" s="571"/>
      <c r="DH81" s="571"/>
      <c r="DI81" s="571"/>
      <c r="DJ81" s="571"/>
      <c r="DK81" s="571"/>
      <c r="DL81" s="571"/>
      <c r="DM81" s="571"/>
      <c r="DN81" s="571"/>
      <c r="DO81" s="571"/>
      <c r="DP81" s="571"/>
      <c r="DQ81" s="571"/>
      <c r="DR81" s="571"/>
      <c r="DS81" s="571"/>
      <c r="DT81" s="571"/>
      <c r="DU81" s="571"/>
      <c r="DV81" s="571"/>
      <c r="DW81" s="571"/>
      <c r="DX81" s="571"/>
      <c r="DY81" s="571"/>
      <c r="DZ81" s="571"/>
      <c r="EA81" s="571"/>
      <c r="EB81" s="571"/>
      <c r="EC81" s="571"/>
      <c r="ED81" s="571"/>
      <c r="EE81" s="571"/>
      <c r="EF81" s="571"/>
      <c r="EG81" s="571"/>
      <c r="EH81" s="571"/>
      <c r="EI81" s="571"/>
      <c r="EJ81" s="571"/>
      <c r="EK81" s="571"/>
      <c r="EL81" s="571"/>
      <c r="EM81" s="571"/>
      <c r="EN81" s="571"/>
      <c r="EO81" s="571"/>
      <c r="EP81" s="571"/>
      <c r="EQ81" s="571"/>
      <c r="ER81" s="571"/>
      <c r="ES81" s="571"/>
      <c r="ET81" s="571"/>
      <c r="EU81" s="571"/>
      <c r="EV81" s="571"/>
      <c r="EW81" s="571"/>
      <c r="EX81" s="571"/>
      <c r="EY81" s="571"/>
      <c r="EZ81" s="571"/>
      <c r="FA81" s="571"/>
      <c r="FB81" s="571"/>
      <c r="FC81" s="571"/>
      <c r="FD81" s="571"/>
      <c r="FE81" s="571"/>
      <c r="FF81" s="571"/>
      <c r="FG81" s="571"/>
      <c r="FH81" s="571"/>
      <c r="FI81" s="571"/>
      <c r="FJ81" s="571"/>
      <c r="FK81" s="571"/>
      <c r="FL81" s="571"/>
      <c r="FM81" s="571"/>
      <c r="FN81" s="571"/>
      <c r="FO81" s="571"/>
      <c r="FP81" s="571"/>
      <c r="FQ81" s="571"/>
      <c r="FR81" s="571"/>
      <c r="FS81" s="571"/>
      <c r="FT81" s="571"/>
      <c r="FU81" s="571"/>
      <c r="FV81" s="571"/>
      <c r="FW81" s="571"/>
      <c r="FX81" s="571"/>
      <c r="FY81" s="571"/>
      <c r="FZ81" s="571"/>
      <c r="GA81" s="571"/>
      <c r="GB81" s="571"/>
      <c r="GC81" s="571"/>
      <c r="GD81" s="571"/>
      <c r="GE81" s="571"/>
      <c r="GF81" s="571"/>
      <c r="GG81" s="571"/>
      <c r="GH81" s="571"/>
    </row>
    <row r="82" spans="1:190" s="566" customFormat="1" ht="31">
      <c r="A82" s="392">
        <v>2</v>
      </c>
      <c r="B82" s="410" t="s">
        <v>677</v>
      </c>
      <c r="C82" s="411" t="s">
        <v>77</v>
      </c>
      <c r="D82" s="359">
        <v>0.25</v>
      </c>
      <c r="E82" s="359">
        <v>0.25</v>
      </c>
      <c r="F82" s="357" t="s">
        <v>298</v>
      </c>
      <c r="G82" s="571"/>
      <c r="H82" s="571"/>
      <c r="I82" s="571"/>
      <c r="J82" s="571"/>
      <c r="K82" s="571"/>
      <c r="L82" s="571"/>
      <c r="M82" s="571"/>
      <c r="N82" s="571"/>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571"/>
      <c r="BB82" s="571"/>
      <c r="BC82" s="571"/>
      <c r="BD82" s="571"/>
      <c r="BE82" s="571"/>
      <c r="BF82" s="571"/>
      <c r="BG82" s="571"/>
      <c r="BH82" s="571"/>
      <c r="BI82" s="571"/>
      <c r="BJ82" s="571"/>
      <c r="BK82" s="571"/>
      <c r="BL82" s="571"/>
      <c r="BM82" s="571"/>
      <c r="BN82" s="571"/>
      <c r="BO82" s="571"/>
      <c r="BP82" s="571"/>
      <c r="BQ82" s="571"/>
      <c r="BR82" s="571"/>
      <c r="BS82" s="571"/>
      <c r="BT82" s="571"/>
      <c r="BU82" s="571"/>
      <c r="BV82" s="571"/>
      <c r="BW82" s="571"/>
      <c r="BX82" s="571"/>
      <c r="BY82" s="571"/>
      <c r="BZ82" s="571"/>
      <c r="CA82" s="571"/>
      <c r="CB82" s="571"/>
      <c r="CC82" s="571"/>
      <c r="CD82" s="571"/>
      <c r="CE82" s="571"/>
      <c r="CF82" s="571"/>
      <c r="CG82" s="571"/>
      <c r="CH82" s="571"/>
      <c r="CI82" s="571"/>
      <c r="CJ82" s="571"/>
      <c r="CK82" s="571"/>
      <c r="CL82" s="571"/>
      <c r="CM82" s="571"/>
      <c r="CN82" s="571"/>
      <c r="CO82" s="571"/>
      <c r="CP82" s="571"/>
      <c r="CQ82" s="571"/>
      <c r="CR82" s="571"/>
      <c r="CS82" s="571"/>
      <c r="CT82" s="571"/>
      <c r="CU82" s="571"/>
      <c r="CV82" s="571"/>
      <c r="CW82" s="571"/>
      <c r="CX82" s="571"/>
      <c r="CY82" s="571"/>
      <c r="CZ82" s="571"/>
      <c r="DA82" s="571"/>
      <c r="DB82" s="571"/>
      <c r="DC82" s="571"/>
      <c r="DD82" s="571"/>
      <c r="DE82" s="571"/>
      <c r="DF82" s="571"/>
      <c r="DG82" s="571"/>
      <c r="DH82" s="571"/>
      <c r="DI82" s="571"/>
      <c r="DJ82" s="571"/>
      <c r="DK82" s="571"/>
      <c r="DL82" s="571"/>
      <c r="DM82" s="571"/>
      <c r="DN82" s="571"/>
      <c r="DO82" s="571"/>
      <c r="DP82" s="571"/>
      <c r="DQ82" s="571"/>
      <c r="DR82" s="571"/>
      <c r="DS82" s="571"/>
      <c r="DT82" s="571"/>
      <c r="DU82" s="571"/>
      <c r="DV82" s="571"/>
      <c r="DW82" s="571"/>
      <c r="DX82" s="571"/>
      <c r="DY82" s="571"/>
      <c r="DZ82" s="571"/>
      <c r="EA82" s="571"/>
      <c r="EB82" s="571"/>
      <c r="EC82" s="571"/>
      <c r="ED82" s="571"/>
      <c r="EE82" s="571"/>
      <c r="EF82" s="571"/>
      <c r="EG82" s="571"/>
      <c r="EH82" s="571"/>
      <c r="EI82" s="571"/>
      <c r="EJ82" s="571"/>
      <c r="EK82" s="571"/>
      <c r="EL82" s="571"/>
      <c r="EM82" s="571"/>
      <c r="EN82" s="571"/>
      <c r="EO82" s="571"/>
      <c r="EP82" s="571"/>
      <c r="EQ82" s="571"/>
      <c r="ER82" s="571"/>
      <c r="ES82" s="571"/>
      <c r="ET82" s="571"/>
      <c r="EU82" s="571"/>
      <c r="EV82" s="571"/>
      <c r="EW82" s="571"/>
      <c r="EX82" s="571"/>
      <c r="EY82" s="571"/>
      <c r="EZ82" s="571"/>
      <c r="FA82" s="571"/>
      <c r="FB82" s="571"/>
      <c r="FC82" s="571"/>
      <c r="FD82" s="571"/>
      <c r="FE82" s="571"/>
      <c r="FF82" s="571"/>
      <c r="FG82" s="571"/>
      <c r="FH82" s="571"/>
      <c r="FI82" s="571"/>
      <c r="FJ82" s="571"/>
      <c r="FK82" s="571"/>
      <c r="FL82" s="571"/>
      <c r="FM82" s="571"/>
      <c r="FN82" s="571"/>
      <c r="FO82" s="571"/>
      <c r="FP82" s="571"/>
      <c r="FQ82" s="571"/>
      <c r="FR82" s="571"/>
      <c r="FS82" s="571"/>
      <c r="FT82" s="571"/>
      <c r="FU82" s="571"/>
      <c r="FV82" s="571"/>
      <c r="FW82" s="571"/>
      <c r="FX82" s="571"/>
      <c r="FY82" s="571"/>
      <c r="FZ82" s="571"/>
      <c r="GA82" s="571"/>
      <c r="GB82" s="571"/>
      <c r="GC82" s="571"/>
      <c r="GD82" s="571"/>
      <c r="GE82" s="571"/>
      <c r="GF82" s="571"/>
      <c r="GG82" s="571"/>
      <c r="GH82" s="571"/>
    </row>
    <row r="83" spans="1:190" s="566" customFormat="1" ht="35.25" customHeight="1">
      <c r="A83" s="392">
        <v>3</v>
      </c>
      <c r="B83" s="410" t="s">
        <v>678</v>
      </c>
      <c r="C83" s="411" t="s">
        <v>77</v>
      </c>
      <c r="D83" s="359">
        <v>0.23</v>
      </c>
      <c r="E83" s="359">
        <v>0.23</v>
      </c>
      <c r="F83" s="357" t="s">
        <v>294</v>
      </c>
      <c r="G83" s="571"/>
      <c r="H83" s="571"/>
      <c r="I83" s="571"/>
      <c r="J83" s="571"/>
      <c r="K83" s="571"/>
      <c r="L83" s="571"/>
      <c r="M83" s="571"/>
      <c r="N83" s="571"/>
      <c r="O83" s="571"/>
      <c r="P83" s="571"/>
      <c r="Q83" s="571"/>
      <c r="R83" s="571"/>
      <c r="S83" s="571"/>
      <c r="T83" s="571"/>
      <c r="U83" s="571"/>
      <c r="V83" s="571"/>
      <c r="W83" s="571"/>
      <c r="X83" s="571"/>
      <c r="Y83" s="571"/>
      <c r="Z83" s="571"/>
      <c r="AA83" s="571"/>
      <c r="AB83" s="571"/>
      <c r="AC83" s="571"/>
      <c r="AD83" s="571"/>
      <c r="AE83" s="571"/>
      <c r="AF83" s="571"/>
      <c r="AG83" s="571"/>
      <c r="AH83" s="571"/>
      <c r="AI83" s="571"/>
      <c r="AJ83" s="571"/>
      <c r="AK83" s="571"/>
      <c r="AL83" s="571"/>
      <c r="AM83" s="571"/>
      <c r="AN83" s="571"/>
      <c r="AO83" s="571"/>
      <c r="AP83" s="571"/>
      <c r="AQ83" s="571"/>
      <c r="AR83" s="571"/>
      <c r="AS83" s="571"/>
      <c r="AT83" s="571"/>
      <c r="AU83" s="571"/>
      <c r="AV83" s="571"/>
      <c r="AW83" s="571"/>
      <c r="AX83" s="571"/>
      <c r="AY83" s="571"/>
      <c r="AZ83" s="571"/>
      <c r="BA83" s="571"/>
      <c r="BB83" s="571"/>
      <c r="BC83" s="571"/>
      <c r="BD83" s="571"/>
      <c r="BE83" s="571"/>
      <c r="BF83" s="571"/>
      <c r="BG83" s="571"/>
      <c r="BH83" s="571"/>
      <c r="BI83" s="571"/>
      <c r="BJ83" s="571"/>
      <c r="BK83" s="571"/>
      <c r="BL83" s="571"/>
      <c r="BM83" s="571"/>
      <c r="BN83" s="571"/>
      <c r="BO83" s="571"/>
      <c r="BP83" s="571"/>
      <c r="BQ83" s="571"/>
      <c r="BR83" s="571"/>
      <c r="BS83" s="571"/>
      <c r="BT83" s="571"/>
      <c r="BU83" s="571"/>
      <c r="BV83" s="571"/>
      <c r="BW83" s="571"/>
      <c r="BX83" s="571"/>
      <c r="BY83" s="571"/>
      <c r="BZ83" s="571"/>
      <c r="CA83" s="571"/>
      <c r="CB83" s="571"/>
      <c r="CC83" s="571"/>
      <c r="CD83" s="571"/>
      <c r="CE83" s="571"/>
      <c r="CF83" s="571"/>
      <c r="CG83" s="571"/>
      <c r="CH83" s="571"/>
      <c r="CI83" s="571"/>
      <c r="CJ83" s="571"/>
      <c r="CK83" s="571"/>
      <c r="CL83" s="571"/>
      <c r="CM83" s="571"/>
      <c r="CN83" s="571"/>
      <c r="CO83" s="571"/>
      <c r="CP83" s="571"/>
      <c r="CQ83" s="571"/>
      <c r="CR83" s="571"/>
      <c r="CS83" s="571"/>
      <c r="CT83" s="571"/>
      <c r="CU83" s="571"/>
      <c r="CV83" s="571"/>
      <c r="CW83" s="571"/>
      <c r="CX83" s="571"/>
      <c r="CY83" s="571"/>
      <c r="CZ83" s="571"/>
      <c r="DA83" s="571"/>
      <c r="DB83" s="571"/>
      <c r="DC83" s="571"/>
      <c r="DD83" s="571"/>
      <c r="DE83" s="571"/>
      <c r="DF83" s="571"/>
      <c r="DG83" s="571"/>
      <c r="DH83" s="571"/>
      <c r="DI83" s="571"/>
      <c r="DJ83" s="571"/>
      <c r="DK83" s="571"/>
      <c r="DL83" s="571"/>
      <c r="DM83" s="571"/>
      <c r="DN83" s="571"/>
      <c r="DO83" s="571"/>
      <c r="DP83" s="571"/>
      <c r="DQ83" s="571"/>
      <c r="DR83" s="571"/>
      <c r="DS83" s="571"/>
      <c r="DT83" s="571"/>
      <c r="DU83" s="571"/>
      <c r="DV83" s="571"/>
      <c r="DW83" s="571"/>
      <c r="DX83" s="571"/>
      <c r="DY83" s="571"/>
      <c r="DZ83" s="571"/>
      <c r="EA83" s="571"/>
      <c r="EB83" s="571"/>
      <c r="EC83" s="571"/>
      <c r="ED83" s="571"/>
      <c r="EE83" s="571"/>
      <c r="EF83" s="571"/>
      <c r="EG83" s="571"/>
      <c r="EH83" s="571"/>
      <c r="EI83" s="571"/>
      <c r="EJ83" s="571"/>
      <c r="EK83" s="571"/>
      <c r="EL83" s="571"/>
      <c r="EM83" s="571"/>
      <c r="EN83" s="571"/>
      <c r="EO83" s="571"/>
      <c r="EP83" s="571"/>
      <c r="EQ83" s="571"/>
      <c r="ER83" s="571"/>
      <c r="ES83" s="571"/>
      <c r="ET83" s="571"/>
      <c r="EU83" s="571"/>
      <c r="EV83" s="571"/>
      <c r="EW83" s="571"/>
      <c r="EX83" s="571"/>
      <c r="EY83" s="571"/>
      <c r="EZ83" s="571"/>
      <c r="FA83" s="571"/>
      <c r="FB83" s="571"/>
      <c r="FC83" s="571"/>
      <c r="FD83" s="571"/>
      <c r="FE83" s="571"/>
      <c r="FF83" s="571"/>
      <c r="FG83" s="571"/>
      <c r="FH83" s="571"/>
      <c r="FI83" s="571"/>
      <c r="FJ83" s="571"/>
      <c r="FK83" s="571"/>
      <c r="FL83" s="571"/>
      <c r="FM83" s="571"/>
      <c r="FN83" s="571"/>
      <c r="FO83" s="571"/>
      <c r="FP83" s="571"/>
      <c r="FQ83" s="571"/>
      <c r="FR83" s="571"/>
      <c r="FS83" s="571"/>
      <c r="FT83" s="571"/>
      <c r="FU83" s="571"/>
      <c r="FV83" s="571"/>
      <c r="FW83" s="571"/>
      <c r="FX83" s="571"/>
      <c r="FY83" s="571"/>
      <c r="FZ83" s="571"/>
      <c r="GA83" s="571"/>
      <c r="GB83" s="571"/>
      <c r="GC83" s="571"/>
      <c r="GD83" s="571"/>
      <c r="GE83" s="571"/>
      <c r="GF83" s="571"/>
      <c r="GG83" s="571"/>
      <c r="GH83" s="571"/>
    </row>
    <row r="84" spans="1:190" s="566" customFormat="1" ht="35.25" customHeight="1">
      <c r="A84" s="392">
        <v>4</v>
      </c>
      <c r="B84" s="410" t="s">
        <v>1124</v>
      </c>
      <c r="C84" s="411" t="s">
        <v>1127</v>
      </c>
      <c r="D84" s="359">
        <v>59.54</v>
      </c>
      <c r="E84" s="359">
        <v>7.26</v>
      </c>
      <c r="F84" s="357" t="s">
        <v>1128</v>
      </c>
      <c r="G84" s="571"/>
      <c r="H84" s="571"/>
      <c r="I84" s="571"/>
      <c r="J84" s="571"/>
      <c r="K84" s="571"/>
      <c r="L84" s="571"/>
      <c r="M84" s="571"/>
      <c r="N84" s="571"/>
      <c r="O84" s="571"/>
      <c r="P84" s="571"/>
      <c r="Q84" s="571"/>
      <c r="R84" s="571"/>
      <c r="S84" s="571"/>
      <c r="T84" s="571"/>
      <c r="U84" s="571"/>
      <c r="V84" s="571"/>
      <c r="W84" s="571"/>
      <c r="X84" s="571"/>
      <c r="Y84" s="571"/>
      <c r="Z84" s="571"/>
      <c r="AA84" s="571"/>
      <c r="AB84" s="571"/>
      <c r="AC84" s="571"/>
      <c r="AD84" s="571"/>
      <c r="AE84" s="571"/>
      <c r="AF84" s="571"/>
      <c r="AG84" s="571"/>
      <c r="AH84" s="571"/>
      <c r="AI84" s="571"/>
      <c r="AJ84" s="571"/>
      <c r="AK84" s="571"/>
      <c r="AL84" s="571"/>
      <c r="AM84" s="571"/>
      <c r="AN84" s="571"/>
      <c r="AO84" s="571"/>
      <c r="AP84" s="571"/>
      <c r="AQ84" s="571"/>
      <c r="AR84" s="571"/>
      <c r="AS84" s="571"/>
      <c r="AT84" s="571"/>
      <c r="AU84" s="571"/>
      <c r="AV84" s="571"/>
      <c r="AW84" s="571"/>
      <c r="AX84" s="571"/>
      <c r="AY84" s="571"/>
      <c r="AZ84" s="571"/>
      <c r="BA84" s="571"/>
      <c r="BB84" s="571"/>
      <c r="BC84" s="571"/>
      <c r="BD84" s="571"/>
      <c r="BE84" s="571"/>
      <c r="BF84" s="571"/>
      <c r="BG84" s="571"/>
      <c r="BH84" s="571"/>
      <c r="BI84" s="571"/>
      <c r="BJ84" s="571"/>
      <c r="BK84" s="571"/>
      <c r="BL84" s="571"/>
      <c r="BM84" s="571"/>
      <c r="BN84" s="571"/>
      <c r="BO84" s="571"/>
      <c r="BP84" s="571"/>
      <c r="BQ84" s="571"/>
      <c r="BR84" s="571"/>
      <c r="BS84" s="571"/>
      <c r="BT84" s="571"/>
      <c r="BU84" s="571"/>
      <c r="BV84" s="571"/>
      <c r="BW84" s="571"/>
      <c r="BX84" s="571"/>
      <c r="BY84" s="571"/>
      <c r="BZ84" s="571"/>
      <c r="CA84" s="571"/>
      <c r="CB84" s="571"/>
      <c r="CC84" s="571"/>
      <c r="CD84" s="571"/>
      <c r="CE84" s="571"/>
      <c r="CF84" s="571"/>
      <c r="CG84" s="571"/>
      <c r="CH84" s="571"/>
      <c r="CI84" s="571"/>
      <c r="CJ84" s="571"/>
      <c r="CK84" s="571"/>
      <c r="CL84" s="571"/>
      <c r="CM84" s="571"/>
      <c r="CN84" s="571"/>
      <c r="CO84" s="571"/>
      <c r="CP84" s="571"/>
      <c r="CQ84" s="571"/>
      <c r="CR84" s="571"/>
      <c r="CS84" s="571"/>
      <c r="CT84" s="571"/>
      <c r="CU84" s="571"/>
      <c r="CV84" s="571"/>
      <c r="CW84" s="571"/>
      <c r="CX84" s="571"/>
      <c r="CY84" s="571"/>
      <c r="CZ84" s="571"/>
      <c r="DA84" s="571"/>
      <c r="DB84" s="571"/>
      <c r="DC84" s="571"/>
      <c r="DD84" s="571"/>
      <c r="DE84" s="571"/>
      <c r="DF84" s="571"/>
      <c r="DG84" s="571"/>
      <c r="DH84" s="571"/>
      <c r="DI84" s="571"/>
      <c r="DJ84" s="571"/>
      <c r="DK84" s="571"/>
      <c r="DL84" s="571"/>
      <c r="DM84" s="571"/>
      <c r="DN84" s="571"/>
      <c r="DO84" s="571"/>
      <c r="DP84" s="571"/>
      <c r="DQ84" s="571"/>
      <c r="DR84" s="571"/>
      <c r="DS84" s="571"/>
      <c r="DT84" s="571"/>
      <c r="DU84" s="571"/>
      <c r="DV84" s="571"/>
      <c r="DW84" s="571"/>
      <c r="DX84" s="571"/>
      <c r="DY84" s="571"/>
      <c r="DZ84" s="571"/>
      <c r="EA84" s="571"/>
      <c r="EB84" s="571"/>
      <c r="EC84" s="571"/>
      <c r="ED84" s="571"/>
      <c r="EE84" s="571"/>
      <c r="EF84" s="571"/>
      <c r="EG84" s="571"/>
      <c r="EH84" s="571"/>
      <c r="EI84" s="571"/>
      <c r="EJ84" s="571"/>
      <c r="EK84" s="571"/>
      <c r="EL84" s="571"/>
      <c r="EM84" s="571"/>
      <c r="EN84" s="571"/>
      <c r="EO84" s="571"/>
      <c r="EP84" s="571"/>
      <c r="EQ84" s="571"/>
      <c r="ER84" s="571"/>
      <c r="ES84" s="571"/>
      <c r="ET84" s="571"/>
      <c r="EU84" s="571"/>
      <c r="EV84" s="571"/>
      <c r="EW84" s="571"/>
      <c r="EX84" s="571"/>
      <c r="EY84" s="571"/>
      <c r="EZ84" s="571"/>
      <c r="FA84" s="571"/>
      <c r="FB84" s="571"/>
      <c r="FC84" s="571"/>
      <c r="FD84" s="571"/>
      <c r="FE84" s="571"/>
      <c r="FF84" s="571"/>
      <c r="FG84" s="571"/>
      <c r="FH84" s="571"/>
      <c r="FI84" s="571"/>
      <c r="FJ84" s="571"/>
      <c r="FK84" s="571"/>
      <c r="FL84" s="571"/>
      <c r="FM84" s="571"/>
      <c r="FN84" s="571"/>
      <c r="FO84" s="571"/>
      <c r="FP84" s="571"/>
      <c r="FQ84" s="571"/>
      <c r="FR84" s="571"/>
      <c r="FS84" s="571"/>
      <c r="FT84" s="571"/>
      <c r="FU84" s="571"/>
      <c r="FV84" s="571"/>
      <c r="FW84" s="571"/>
      <c r="FX84" s="571"/>
      <c r="FY84" s="571"/>
      <c r="FZ84" s="571"/>
      <c r="GA84" s="571"/>
      <c r="GB84" s="571"/>
      <c r="GC84" s="571"/>
      <c r="GD84" s="571"/>
      <c r="GE84" s="571"/>
      <c r="GF84" s="571"/>
      <c r="GG84" s="571"/>
      <c r="GH84" s="571"/>
    </row>
    <row r="85" spans="1:190" s="566" customFormat="1" ht="35.25" hidden="1" customHeight="1">
      <c r="A85" s="392"/>
      <c r="B85" s="410"/>
      <c r="C85" s="411"/>
      <c r="D85" s="359"/>
      <c r="E85" s="359"/>
      <c r="F85" s="357"/>
      <c r="G85" s="571"/>
      <c r="H85" s="571"/>
      <c r="I85" s="571"/>
      <c r="J85" s="571"/>
      <c r="K85" s="571"/>
      <c r="L85" s="571"/>
      <c r="M85" s="571"/>
      <c r="N85" s="571"/>
      <c r="O85" s="571"/>
      <c r="P85" s="571"/>
      <c r="Q85" s="571"/>
      <c r="R85" s="571"/>
      <c r="S85" s="571"/>
      <c r="T85" s="571"/>
      <c r="U85" s="571"/>
      <c r="V85" s="571"/>
      <c r="W85" s="571"/>
      <c r="X85" s="571"/>
      <c r="Y85" s="571"/>
      <c r="Z85" s="571"/>
      <c r="AA85" s="571"/>
      <c r="AB85" s="571"/>
      <c r="AC85" s="571"/>
      <c r="AD85" s="571"/>
      <c r="AE85" s="571"/>
      <c r="AF85" s="571"/>
      <c r="AG85" s="571"/>
      <c r="AH85" s="571"/>
      <c r="AI85" s="571"/>
      <c r="AJ85" s="571"/>
      <c r="AK85" s="571"/>
      <c r="AL85" s="571"/>
      <c r="AM85" s="571"/>
      <c r="AN85" s="571"/>
      <c r="AO85" s="571"/>
      <c r="AP85" s="571"/>
      <c r="AQ85" s="571"/>
      <c r="AR85" s="571"/>
      <c r="AS85" s="571"/>
      <c r="AT85" s="571"/>
      <c r="AU85" s="571"/>
      <c r="AV85" s="571"/>
      <c r="AW85" s="571"/>
      <c r="AX85" s="571"/>
      <c r="AY85" s="571"/>
      <c r="AZ85" s="571"/>
      <c r="BA85" s="571"/>
      <c r="BB85" s="571"/>
      <c r="BC85" s="571"/>
      <c r="BD85" s="571"/>
      <c r="BE85" s="571"/>
      <c r="BF85" s="571"/>
      <c r="BG85" s="571"/>
      <c r="BH85" s="571"/>
      <c r="BI85" s="571"/>
      <c r="BJ85" s="571"/>
      <c r="BK85" s="571"/>
      <c r="BL85" s="571"/>
      <c r="BM85" s="571"/>
      <c r="BN85" s="571"/>
      <c r="BO85" s="571"/>
      <c r="BP85" s="571"/>
      <c r="BQ85" s="571"/>
      <c r="BR85" s="571"/>
      <c r="BS85" s="571"/>
      <c r="BT85" s="571"/>
      <c r="BU85" s="571"/>
      <c r="BV85" s="571"/>
      <c r="BW85" s="571"/>
      <c r="BX85" s="571"/>
      <c r="BY85" s="571"/>
      <c r="BZ85" s="571"/>
      <c r="CA85" s="571"/>
      <c r="CB85" s="571"/>
      <c r="CC85" s="571"/>
      <c r="CD85" s="571"/>
      <c r="CE85" s="571"/>
      <c r="CF85" s="571"/>
      <c r="CG85" s="571"/>
      <c r="CH85" s="571"/>
      <c r="CI85" s="571"/>
      <c r="CJ85" s="571"/>
      <c r="CK85" s="571"/>
      <c r="CL85" s="571"/>
      <c r="CM85" s="571"/>
      <c r="CN85" s="571"/>
      <c r="CO85" s="571"/>
      <c r="CP85" s="571"/>
      <c r="CQ85" s="571"/>
      <c r="CR85" s="571"/>
      <c r="CS85" s="571"/>
      <c r="CT85" s="571"/>
      <c r="CU85" s="571"/>
      <c r="CV85" s="571"/>
      <c r="CW85" s="571"/>
      <c r="CX85" s="571"/>
      <c r="CY85" s="571"/>
      <c r="CZ85" s="571"/>
      <c r="DA85" s="571"/>
      <c r="DB85" s="571"/>
      <c r="DC85" s="571"/>
      <c r="DD85" s="571"/>
      <c r="DE85" s="571"/>
      <c r="DF85" s="571"/>
      <c r="DG85" s="571"/>
      <c r="DH85" s="571"/>
      <c r="DI85" s="571"/>
      <c r="DJ85" s="571"/>
      <c r="DK85" s="571"/>
      <c r="DL85" s="571"/>
      <c r="DM85" s="571"/>
      <c r="DN85" s="571"/>
      <c r="DO85" s="571"/>
      <c r="DP85" s="571"/>
      <c r="DQ85" s="571"/>
      <c r="DR85" s="571"/>
      <c r="DS85" s="571"/>
      <c r="DT85" s="571"/>
      <c r="DU85" s="571"/>
      <c r="DV85" s="571"/>
      <c r="DW85" s="571"/>
      <c r="DX85" s="571"/>
      <c r="DY85" s="571"/>
      <c r="DZ85" s="571"/>
      <c r="EA85" s="571"/>
      <c r="EB85" s="571"/>
      <c r="EC85" s="571"/>
      <c r="ED85" s="571"/>
      <c r="EE85" s="571"/>
      <c r="EF85" s="571"/>
      <c r="EG85" s="571"/>
      <c r="EH85" s="571"/>
      <c r="EI85" s="571"/>
      <c r="EJ85" s="571"/>
      <c r="EK85" s="571"/>
      <c r="EL85" s="571"/>
      <c r="EM85" s="571"/>
      <c r="EN85" s="571"/>
      <c r="EO85" s="571"/>
      <c r="EP85" s="571"/>
      <c r="EQ85" s="571"/>
      <c r="ER85" s="571"/>
      <c r="ES85" s="571"/>
      <c r="ET85" s="571"/>
      <c r="EU85" s="571"/>
      <c r="EV85" s="571"/>
      <c r="EW85" s="571"/>
      <c r="EX85" s="571"/>
      <c r="EY85" s="571"/>
      <c r="EZ85" s="571"/>
      <c r="FA85" s="571"/>
      <c r="FB85" s="571"/>
      <c r="FC85" s="571"/>
      <c r="FD85" s="571"/>
      <c r="FE85" s="571"/>
      <c r="FF85" s="571"/>
      <c r="FG85" s="571"/>
      <c r="FH85" s="571"/>
      <c r="FI85" s="571"/>
      <c r="FJ85" s="571"/>
      <c r="FK85" s="571"/>
      <c r="FL85" s="571"/>
      <c r="FM85" s="571"/>
      <c r="FN85" s="571"/>
      <c r="FO85" s="571"/>
      <c r="FP85" s="571"/>
      <c r="FQ85" s="571"/>
      <c r="FR85" s="571"/>
      <c r="FS85" s="571"/>
      <c r="FT85" s="571"/>
      <c r="FU85" s="571"/>
      <c r="FV85" s="571"/>
      <c r="FW85" s="571"/>
      <c r="FX85" s="571"/>
      <c r="FY85" s="571"/>
      <c r="FZ85" s="571"/>
      <c r="GA85" s="571"/>
      <c r="GB85" s="571"/>
      <c r="GC85" s="571"/>
      <c r="GD85" s="571"/>
      <c r="GE85" s="571"/>
      <c r="GF85" s="571"/>
      <c r="GG85" s="571"/>
      <c r="GH85" s="571"/>
    </row>
    <row r="86" spans="1:190" s="589" customFormat="1" ht="30">
      <c r="A86" s="585" t="s">
        <v>29</v>
      </c>
      <c r="B86" s="586" t="s">
        <v>924</v>
      </c>
      <c r="C86" s="820"/>
      <c r="D86" s="587">
        <f>SUM(D87:D94)</f>
        <v>7.2900000000000009</v>
      </c>
      <c r="E86" s="587">
        <f>SUM(E87:E94)</f>
        <v>7.2900000000000009</v>
      </c>
      <c r="F86" s="588"/>
    </row>
    <row r="87" spans="1:190" s="571" customFormat="1" ht="20.149999999999999" customHeight="1">
      <c r="A87" s="392">
        <v>1</v>
      </c>
      <c r="B87" s="410" t="s">
        <v>925</v>
      </c>
      <c r="C87" s="411" t="s">
        <v>77</v>
      </c>
      <c r="D87" s="359">
        <v>0.43</v>
      </c>
      <c r="E87" s="359">
        <v>0.43</v>
      </c>
      <c r="F87" s="357" t="s">
        <v>251</v>
      </c>
    </row>
    <row r="88" spans="1:190" s="571" customFormat="1" ht="16.5">
      <c r="A88" s="392">
        <v>2</v>
      </c>
      <c r="B88" s="410" t="s">
        <v>926</v>
      </c>
      <c r="C88" s="411" t="s">
        <v>77</v>
      </c>
      <c r="D88" s="359">
        <v>2.74</v>
      </c>
      <c r="E88" s="359">
        <v>2.74</v>
      </c>
      <c r="F88" s="357" t="s">
        <v>274</v>
      </c>
    </row>
    <row r="89" spans="1:190" s="571" customFormat="1" ht="20.149999999999999" customHeight="1">
      <c r="A89" s="392">
        <v>3</v>
      </c>
      <c r="B89" s="410" t="s">
        <v>927</v>
      </c>
      <c r="C89" s="411" t="s">
        <v>77</v>
      </c>
      <c r="D89" s="359">
        <v>0.14000000000000001</v>
      </c>
      <c r="E89" s="359">
        <v>0.14000000000000001</v>
      </c>
      <c r="F89" s="357" t="s">
        <v>271</v>
      </c>
    </row>
    <row r="90" spans="1:190" s="571" customFormat="1" ht="31">
      <c r="A90" s="392">
        <v>4</v>
      </c>
      <c r="B90" s="410" t="s">
        <v>928</v>
      </c>
      <c r="C90" s="411" t="s">
        <v>1637</v>
      </c>
      <c r="D90" s="359">
        <v>0.8</v>
      </c>
      <c r="E90" s="359">
        <v>0.8</v>
      </c>
      <c r="F90" s="357" t="s">
        <v>251</v>
      </c>
    </row>
    <row r="91" spans="1:190" s="571" customFormat="1" ht="21.65" customHeight="1">
      <c r="A91" s="392">
        <v>5</v>
      </c>
      <c r="B91" s="410" t="s">
        <v>929</v>
      </c>
      <c r="C91" s="411" t="s">
        <v>77</v>
      </c>
      <c r="D91" s="359">
        <v>1.9</v>
      </c>
      <c r="E91" s="359">
        <v>1.9</v>
      </c>
      <c r="F91" s="357" t="s">
        <v>551</v>
      </c>
    </row>
    <row r="92" spans="1:190" s="571" customFormat="1" ht="33" customHeight="1">
      <c r="A92" s="392">
        <v>6</v>
      </c>
      <c r="B92" s="410" t="s">
        <v>930</v>
      </c>
      <c r="C92" s="411" t="s">
        <v>77</v>
      </c>
      <c r="D92" s="359">
        <v>0.9</v>
      </c>
      <c r="E92" s="359">
        <v>0.9</v>
      </c>
      <c r="F92" s="357" t="s">
        <v>251</v>
      </c>
    </row>
    <row r="93" spans="1:190" s="571" customFormat="1" ht="31">
      <c r="A93" s="392">
        <v>7</v>
      </c>
      <c r="B93" s="410" t="s">
        <v>931</v>
      </c>
      <c r="C93" s="411" t="s">
        <v>77</v>
      </c>
      <c r="D93" s="359">
        <v>0.19</v>
      </c>
      <c r="E93" s="359">
        <v>0.19</v>
      </c>
      <c r="F93" s="357" t="s">
        <v>288</v>
      </c>
    </row>
    <row r="94" spans="1:190" s="571" customFormat="1" ht="16.5">
      <c r="A94" s="499">
        <v>8</v>
      </c>
      <c r="B94" s="590" t="s">
        <v>932</v>
      </c>
      <c r="C94" s="591" t="s">
        <v>117</v>
      </c>
      <c r="D94" s="592">
        <v>0.19</v>
      </c>
      <c r="E94" s="592">
        <v>0.19</v>
      </c>
      <c r="F94" s="593" t="s">
        <v>288</v>
      </c>
    </row>
    <row r="95" spans="1:190" s="566" customFormat="1" ht="16.5">
      <c r="A95" s="83">
        <v>9</v>
      </c>
      <c r="B95" s="85" t="s">
        <v>769</v>
      </c>
      <c r="C95" s="83" t="s">
        <v>153</v>
      </c>
      <c r="D95" s="432">
        <v>2.76</v>
      </c>
      <c r="E95" s="432">
        <v>0.85</v>
      </c>
      <c r="F95" s="641" t="s">
        <v>265</v>
      </c>
    </row>
    <row r="96" spans="1:190" s="566" customFormat="1" ht="27" customHeight="1">
      <c r="A96" s="307">
        <v>10</v>
      </c>
      <c r="B96" s="659" t="s">
        <v>913</v>
      </c>
      <c r="C96" s="307" t="s">
        <v>153</v>
      </c>
      <c r="D96" s="660"/>
      <c r="E96" s="660"/>
      <c r="F96" s="91" t="s">
        <v>603</v>
      </c>
    </row>
    <row r="98" spans="1:8" hidden="1"/>
    <row r="99" spans="1:8" hidden="1">
      <c r="E99" s="797" t="s">
        <v>1135</v>
      </c>
      <c r="F99" s="1004" t="s">
        <v>1136</v>
      </c>
      <c r="G99" s="1004"/>
    </row>
    <row r="100" spans="1:8" s="65" customFormat="1" ht="15" hidden="1">
      <c r="A100" s="644">
        <v>200</v>
      </c>
      <c r="B100" s="645" t="s">
        <v>1129</v>
      </c>
      <c r="C100" s="644"/>
      <c r="D100" s="644"/>
      <c r="E100" s="644">
        <v>1400.8</v>
      </c>
      <c r="F100" s="65">
        <f>A11+A49+A76</f>
        <v>67</v>
      </c>
      <c r="G100" s="651">
        <f>E7+E12+E50</f>
        <v>334.97910000000002</v>
      </c>
      <c r="H100" s="655">
        <f>G100/E100*100</f>
        <v>23.913413763563678</v>
      </c>
    </row>
    <row r="101" spans="1:8" s="63" customFormat="1" hidden="1">
      <c r="A101" s="653"/>
      <c r="B101" s="652" t="s">
        <v>1137</v>
      </c>
      <c r="C101" s="653"/>
      <c r="D101" s="653"/>
      <c r="E101" s="653">
        <v>445.98</v>
      </c>
      <c r="F101" s="63">
        <f>A11+A49</f>
        <v>41</v>
      </c>
      <c r="G101" s="654">
        <f>E12+E7</f>
        <v>55.835000000000008</v>
      </c>
      <c r="H101" s="655">
        <f t="shared" ref="H101:H107" si="1">G101/E101*100</f>
        <v>12.519619713888517</v>
      </c>
    </row>
    <row r="102" spans="1:8" hidden="1">
      <c r="B102" s="312" t="s">
        <v>1130</v>
      </c>
      <c r="E102" s="797">
        <v>352.87</v>
      </c>
      <c r="G102" s="650">
        <f>E7+E15+E29+E36+E38</f>
        <v>29.469999999999995</v>
      </c>
      <c r="H102" s="655">
        <f t="shared" si="1"/>
        <v>8.3515175560404664</v>
      </c>
    </row>
    <row r="103" spans="1:8" hidden="1">
      <c r="B103" s="312" t="s">
        <v>1131</v>
      </c>
      <c r="E103" s="797">
        <v>93.110000000000014</v>
      </c>
      <c r="G103" s="650">
        <f>G101-G102</f>
        <v>26.365000000000013</v>
      </c>
      <c r="H103" s="655">
        <f t="shared" si="1"/>
        <v>28.315970357641508</v>
      </c>
    </row>
    <row r="104" spans="1:8" s="63" customFormat="1" hidden="1">
      <c r="A104" s="653"/>
      <c r="B104" s="652" t="s">
        <v>1132</v>
      </c>
      <c r="C104" s="653"/>
      <c r="D104" s="653"/>
      <c r="E104" s="653">
        <v>954.81999999999994</v>
      </c>
      <c r="F104" s="63">
        <v>26</v>
      </c>
      <c r="G104" s="654">
        <f>G100-G101</f>
        <v>279.14409999999998</v>
      </c>
      <c r="H104" s="655">
        <f t="shared" si="1"/>
        <v>29.235259001696654</v>
      </c>
    </row>
    <row r="105" spans="1:8" hidden="1">
      <c r="H105" s="655"/>
    </row>
    <row r="106" spans="1:8" hidden="1">
      <c r="A106" s="797">
        <v>7</v>
      </c>
      <c r="B106" s="312" t="s">
        <v>1133</v>
      </c>
      <c r="E106" s="797">
        <v>0.88054999999999994</v>
      </c>
      <c r="F106" s="54">
        <v>1</v>
      </c>
      <c r="G106" s="126">
        <f>E78</f>
        <v>6.3310000000000005E-2</v>
      </c>
      <c r="H106" s="655">
        <f t="shared" si="1"/>
        <v>7.1898245414797586</v>
      </c>
    </row>
    <row r="107" spans="1:8" hidden="1">
      <c r="A107" s="797">
        <v>5</v>
      </c>
      <c r="B107" s="312" t="s">
        <v>1134</v>
      </c>
      <c r="E107" s="797">
        <v>69.78</v>
      </c>
      <c r="F107" s="54">
        <f>A84</f>
        <v>4</v>
      </c>
      <c r="G107" s="126">
        <f>E80</f>
        <v>10.74</v>
      </c>
      <c r="H107" s="655">
        <f t="shared" si="1"/>
        <v>15.391229578675839</v>
      </c>
    </row>
    <row r="108" spans="1:8" hidden="1"/>
    <row r="109" spans="1:8" hidden="1"/>
    <row r="110" spans="1:8" hidden="1"/>
    <row r="111" spans="1:8" hidden="1"/>
  </sheetData>
  <mergeCells count="9">
    <mergeCell ref="F99:G99"/>
    <mergeCell ref="A1:S1"/>
    <mergeCell ref="A2:H2"/>
    <mergeCell ref="A3:H3"/>
    <mergeCell ref="A4:A5"/>
    <mergeCell ref="B4:B5"/>
    <mergeCell ref="D4:D5"/>
    <mergeCell ref="E4:E5"/>
    <mergeCell ref="F4:F5"/>
  </mergeCells>
  <printOptions horizontalCentered="1"/>
  <pageMargins left="0.74" right="0.19685039370078741" top="0.21" bottom="0.23622047244094491" header="0.31496062992125984" footer="0.19685039370078741"/>
  <pageSetup paperSize="9" scale="7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Zeros="0" view="pageBreakPreview" zoomScale="130" zoomScaleNormal="100" zoomScaleSheetLayoutView="130" workbookViewId="0">
      <pane xSplit="3" ySplit="5" topLeftCell="D6" activePane="bottomRight" state="frozen"/>
      <selection pane="topRight" activeCell="D1" sqref="D1"/>
      <selection pane="bottomLeft" activeCell="A6" sqref="A6"/>
      <selection pane="bottomRight" activeCell="G56" sqref="A1:G56"/>
    </sheetView>
  </sheetViews>
  <sheetFormatPr defaultColWidth="8.84375" defaultRowHeight="15.5"/>
  <cols>
    <col min="1" max="1" width="4.53515625" style="844" customWidth="1"/>
    <col min="2" max="2" width="33.53515625" style="844" customWidth="1"/>
    <col min="3" max="3" width="5.23046875" style="854" bestFit="1" customWidth="1"/>
    <col min="4" max="4" width="11.23046875" style="844" bestFit="1" customWidth="1"/>
    <col min="5" max="5" width="6.84375" style="844" customWidth="1"/>
    <col min="6" max="6" width="9.3046875" style="844" customWidth="1"/>
    <col min="7" max="7" width="6.84375" style="844" customWidth="1"/>
    <col min="8" max="16384" width="8.84375" style="844"/>
  </cols>
  <sheetData>
    <row r="1" spans="1:7" s="843" customFormat="1" ht="18">
      <c r="A1" s="1027" t="s">
        <v>962</v>
      </c>
      <c r="B1" s="1027"/>
      <c r="C1" s="1027"/>
      <c r="D1" s="1027"/>
      <c r="E1" s="1027"/>
      <c r="F1" s="1027"/>
      <c r="G1" s="1027"/>
    </row>
    <row r="2" spans="1:7">
      <c r="A2" s="1043" t="s">
        <v>155</v>
      </c>
      <c r="B2" s="1043"/>
      <c r="C2" s="1043"/>
      <c r="D2" s="1043"/>
      <c r="E2" s="1043"/>
      <c r="F2" s="1043"/>
      <c r="G2" s="1043"/>
    </row>
    <row r="3" spans="1:7">
      <c r="A3" s="1032" t="s">
        <v>0</v>
      </c>
      <c r="B3" s="1032" t="s">
        <v>37</v>
      </c>
      <c r="C3" s="1032" t="s">
        <v>38</v>
      </c>
      <c r="D3" s="1032" t="s">
        <v>710</v>
      </c>
      <c r="E3" s="1032" t="s">
        <v>709</v>
      </c>
      <c r="F3" s="1032"/>
      <c r="G3" s="1032"/>
    </row>
    <row r="4" spans="1:7">
      <c r="A4" s="1032"/>
      <c r="B4" s="1032"/>
      <c r="C4" s="1032"/>
      <c r="D4" s="1032"/>
      <c r="E4" s="1032" t="s">
        <v>197</v>
      </c>
      <c r="F4" s="1032" t="s">
        <v>39</v>
      </c>
      <c r="G4" s="1032"/>
    </row>
    <row r="5" spans="1:7" ht="30">
      <c r="A5" s="1032"/>
      <c r="B5" s="1032"/>
      <c r="C5" s="1032"/>
      <c r="D5" s="1032"/>
      <c r="E5" s="1032"/>
      <c r="F5" s="827" t="s">
        <v>198</v>
      </c>
      <c r="G5" s="827" t="s">
        <v>40</v>
      </c>
    </row>
    <row r="6" spans="1:7">
      <c r="A6" s="855"/>
      <c r="B6" s="855" t="s">
        <v>340</v>
      </c>
      <c r="C6" s="856"/>
      <c r="D6" s="821">
        <v>721.94382399999984</v>
      </c>
      <c r="E6" s="821">
        <v>115.3489</v>
      </c>
      <c r="F6" s="821">
        <v>-606.59492399999988</v>
      </c>
      <c r="G6" s="821">
        <v>15.977545089436216</v>
      </c>
    </row>
    <row r="7" spans="1:7" s="848" customFormat="1" ht="15">
      <c r="A7" s="93">
        <v>1</v>
      </c>
      <c r="B7" s="93" t="s">
        <v>41</v>
      </c>
      <c r="C7" s="96" t="s">
        <v>4</v>
      </c>
      <c r="D7" s="677">
        <v>557.35284399999989</v>
      </c>
      <c r="E7" s="677">
        <v>88.714500000000001</v>
      </c>
      <c r="F7" s="677">
        <v>-468.6383439999999</v>
      </c>
      <c r="G7" s="677">
        <v>15.917116231670295</v>
      </c>
    </row>
    <row r="8" spans="1:7">
      <c r="A8" s="638" t="s">
        <v>42</v>
      </c>
      <c r="B8" s="638" t="s">
        <v>43</v>
      </c>
      <c r="C8" s="641" t="s">
        <v>5</v>
      </c>
      <c r="D8" s="445">
        <v>63.611100000000008</v>
      </c>
      <c r="E8" s="445">
        <v>28.923499999999997</v>
      </c>
      <c r="F8" s="445">
        <v>-34.68760000000001</v>
      </c>
      <c r="G8" s="445">
        <v>45.469265584151188</v>
      </c>
    </row>
    <row r="9" spans="1:7">
      <c r="A9" s="82"/>
      <c r="B9" s="82" t="s">
        <v>308</v>
      </c>
      <c r="C9" s="60" t="s">
        <v>44</v>
      </c>
      <c r="D9" s="445">
        <v>46.331100000000006</v>
      </c>
      <c r="E9" s="445">
        <v>21.613500000000002</v>
      </c>
      <c r="F9" s="445">
        <v>-24.717600000000004</v>
      </c>
      <c r="G9" s="445">
        <v>46.650090328094947</v>
      </c>
    </row>
    <row r="10" spans="1:7" hidden="1">
      <c r="A10" s="82"/>
      <c r="B10" s="82"/>
      <c r="C10" s="60"/>
      <c r="D10" s="445">
        <v>17.28</v>
      </c>
      <c r="E10" s="445">
        <v>7.3100000000000005</v>
      </c>
      <c r="F10" s="445">
        <v>-9.9700000000000006</v>
      </c>
      <c r="G10" s="445">
        <v>42.30324074074074</v>
      </c>
    </row>
    <row r="11" spans="1:7">
      <c r="A11" s="638" t="s">
        <v>45</v>
      </c>
      <c r="B11" s="638" t="s">
        <v>46</v>
      </c>
      <c r="C11" s="641" t="s">
        <v>6</v>
      </c>
      <c r="D11" s="445">
        <v>26.159999999999997</v>
      </c>
      <c r="E11" s="445">
        <v>12.795565</v>
      </c>
      <c r="F11" s="445">
        <v>-13.364434999999997</v>
      </c>
      <c r="G11" s="445">
        <v>48.912710244648324</v>
      </c>
    </row>
    <row r="12" spans="1:7">
      <c r="A12" s="638" t="s">
        <v>47</v>
      </c>
      <c r="B12" s="638" t="s">
        <v>48</v>
      </c>
      <c r="C12" s="641" t="s">
        <v>7</v>
      </c>
      <c r="D12" s="445">
        <v>159.90889999999996</v>
      </c>
      <c r="E12" s="445">
        <v>18.200999999999997</v>
      </c>
      <c r="F12" s="445">
        <v>-141.70789999999997</v>
      </c>
      <c r="G12" s="445">
        <v>11.382105686425209</v>
      </c>
    </row>
    <row r="13" spans="1:7" hidden="1">
      <c r="A13" s="638" t="s">
        <v>49</v>
      </c>
      <c r="B13" s="638" t="s">
        <v>50</v>
      </c>
      <c r="C13" s="641" t="s">
        <v>35</v>
      </c>
      <c r="D13" s="445">
        <v>0</v>
      </c>
      <c r="E13" s="445">
        <v>0</v>
      </c>
      <c r="F13" s="445">
        <v>0</v>
      </c>
      <c r="G13" s="445"/>
    </row>
    <row r="14" spans="1:7" hidden="1">
      <c r="A14" s="638" t="s">
        <v>51</v>
      </c>
      <c r="B14" s="638" t="s">
        <v>52</v>
      </c>
      <c r="C14" s="641" t="s">
        <v>36</v>
      </c>
      <c r="D14" s="445">
        <v>0</v>
      </c>
      <c r="E14" s="445">
        <v>0</v>
      </c>
      <c r="F14" s="445">
        <v>0</v>
      </c>
      <c r="G14" s="445"/>
    </row>
    <row r="15" spans="1:7">
      <c r="A15" s="638" t="s">
        <v>49</v>
      </c>
      <c r="B15" s="638" t="s">
        <v>54</v>
      </c>
      <c r="C15" s="641" t="s">
        <v>55</v>
      </c>
      <c r="D15" s="445">
        <v>185.45</v>
      </c>
      <c r="E15" s="445">
        <v>0.46</v>
      </c>
      <c r="F15" s="445">
        <v>-184.98999999999998</v>
      </c>
      <c r="G15" s="445">
        <v>0.24804529522782426</v>
      </c>
    </row>
    <row r="16" spans="1:7" s="848" customFormat="1">
      <c r="A16" s="638" t="s">
        <v>51</v>
      </c>
      <c r="B16" s="638" t="s">
        <v>309</v>
      </c>
      <c r="C16" s="641" t="s">
        <v>58</v>
      </c>
      <c r="D16" s="445">
        <v>122.072844</v>
      </c>
      <c r="E16" s="445">
        <v>28.184435000000001</v>
      </c>
      <c r="F16" s="445">
        <v>-93.888408999999996</v>
      </c>
      <c r="G16" s="445">
        <v>23.088210347585576</v>
      </c>
    </row>
    <row r="17" spans="1:7" hidden="1">
      <c r="A17" s="638" t="s">
        <v>59</v>
      </c>
      <c r="B17" s="638" t="s">
        <v>310</v>
      </c>
      <c r="C17" s="641" t="s">
        <v>248</v>
      </c>
      <c r="D17" s="445">
        <v>0</v>
      </c>
      <c r="E17" s="445">
        <v>0</v>
      </c>
      <c r="F17" s="445">
        <v>0</v>
      </c>
      <c r="G17" s="445"/>
    </row>
    <row r="18" spans="1:7">
      <c r="A18" s="638" t="s">
        <v>53</v>
      </c>
      <c r="B18" s="638" t="s">
        <v>60</v>
      </c>
      <c r="C18" s="641" t="s">
        <v>61</v>
      </c>
      <c r="D18" s="445">
        <v>0.15</v>
      </c>
      <c r="E18" s="445">
        <v>0.15</v>
      </c>
      <c r="F18" s="445">
        <v>0</v>
      </c>
      <c r="G18" s="445"/>
    </row>
    <row r="19" spans="1:7">
      <c r="A19" s="95">
        <v>2</v>
      </c>
      <c r="B19" s="95" t="s">
        <v>62</v>
      </c>
      <c r="C19" s="96" t="s">
        <v>9</v>
      </c>
      <c r="D19" s="677">
        <v>164.59098</v>
      </c>
      <c r="E19" s="677">
        <v>26.634400000000007</v>
      </c>
      <c r="F19" s="677">
        <v>-137.95658</v>
      </c>
      <c r="G19" s="677">
        <v>16.182174746149521</v>
      </c>
    </row>
    <row r="20" spans="1:7">
      <c r="A20" s="638" t="s">
        <v>63</v>
      </c>
      <c r="B20" s="638" t="s">
        <v>64</v>
      </c>
      <c r="C20" s="641" t="s">
        <v>10</v>
      </c>
      <c r="D20" s="445">
        <v>0.47</v>
      </c>
      <c r="E20" s="445">
        <v>0.9</v>
      </c>
      <c r="F20" s="445">
        <v>0.43000000000000005</v>
      </c>
      <c r="G20" s="445">
        <v>191.48936170212767</v>
      </c>
    </row>
    <row r="21" spans="1:7">
      <c r="A21" s="638" t="s">
        <v>65</v>
      </c>
      <c r="B21" s="638" t="s">
        <v>66</v>
      </c>
      <c r="C21" s="641" t="s">
        <v>11</v>
      </c>
      <c r="D21" s="445">
        <v>0</v>
      </c>
      <c r="E21" s="445">
        <v>0</v>
      </c>
      <c r="F21" s="445">
        <v>0</v>
      </c>
      <c r="G21" s="445"/>
    </row>
    <row r="22" spans="1:7" hidden="1">
      <c r="A22" s="638" t="s">
        <v>67</v>
      </c>
      <c r="B22" s="638" t="s">
        <v>68</v>
      </c>
      <c r="C22" s="641" t="s">
        <v>12</v>
      </c>
      <c r="D22" s="445">
        <v>0</v>
      </c>
      <c r="E22" s="445">
        <v>0</v>
      </c>
      <c r="F22" s="445">
        <v>0</v>
      </c>
      <c r="G22" s="445"/>
    </row>
    <row r="23" spans="1:7" hidden="1">
      <c r="A23" s="638" t="s">
        <v>69</v>
      </c>
      <c r="B23" s="638" t="s">
        <v>70</v>
      </c>
      <c r="C23" s="641" t="s">
        <v>71</v>
      </c>
      <c r="D23" s="445">
        <v>0</v>
      </c>
      <c r="E23" s="445">
        <v>0</v>
      </c>
      <c r="F23" s="445">
        <v>0</v>
      </c>
      <c r="G23" s="445"/>
    </row>
    <row r="24" spans="1:7" hidden="1">
      <c r="A24" s="638" t="s">
        <v>72</v>
      </c>
      <c r="B24" s="638" t="s">
        <v>73</v>
      </c>
      <c r="C24" s="641" t="s">
        <v>74</v>
      </c>
      <c r="D24" s="445">
        <v>0</v>
      </c>
      <c r="E24" s="445">
        <v>0</v>
      </c>
      <c r="F24" s="445">
        <v>0</v>
      </c>
      <c r="G24" s="445"/>
    </row>
    <row r="25" spans="1:7">
      <c r="A25" s="638" t="s">
        <v>67</v>
      </c>
      <c r="B25" s="638" t="s">
        <v>76</v>
      </c>
      <c r="C25" s="641" t="s">
        <v>77</v>
      </c>
      <c r="D25" s="445">
        <v>1.4100000000000001</v>
      </c>
      <c r="E25" s="445">
        <v>0.1537</v>
      </c>
      <c r="F25" s="445">
        <v>-1.2563000000000002</v>
      </c>
      <c r="G25" s="445">
        <v>10.900709219858156</v>
      </c>
    </row>
    <row r="26" spans="1:7">
      <c r="A26" s="638" t="s">
        <v>69</v>
      </c>
      <c r="B26" s="638" t="s">
        <v>79</v>
      </c>
      <c r="C26" s="641" t="s">
        <v>80</v>
      </c>
      <c r="D26" s="445">
        <v>5.032</v>
      </c>
      <c r="E26" s="445">
        <v>0.18000000000000002</v>
      </c>
      <c r="F26" s="445">
        <v>-4.8520000000000003</v>
      </c>
      <c r="G26" s="445">
        <v>3.5771065182829895</v>
      </c>
    </row>
    <row r="27" spans="1:7" hidden="1">
      <c r="A27" s="638" t="s">
        <v>81</v>
      </c>
      <c r="B27" s="638" t="s">
        <v>82</v>
      </c>
      <c r="C27" s="641" t="s">
        <v>83</v>
      </c>
      <c r="D27" s="445">
        <v>0</v>
      </c>
      <c r="E27" s="445">
        <v>0</v>
      </c>
      <c r="F27" s="445">
        <v>0</v>
      </c>
      <c r="G27" s="445"/>
    </row>
    <row r="28" spans="1:7" ht="31">
      <c r="A28" s="638" t="s">
        <v>72</v>
      </c>
      <c r="B28" s="638" t="s">
        <v>85</v>
      </c>
      <c r="C28" s="641" t="s">
        <v>13</v>
      </c>
      <c r="D28" s="445">
        <v>38.324400000000011</v>
      </c>
      <c r="E28" s="445">
        <v>5.21</v>
      </c>
      <c r="F28" s="445">
        <v>-33.11440000000001</v>
      </c>
      <c r="G28" s="445">
        <v>13.594472450971178</v>
      </c>
    </row>
    <row r="29" spans="1:7">
      <c r="A29" s="638"/>
      <c r="B29" s="61" t="s">
        <v>311</v>
      </c>
      <c r="C29" s="97" t="s">
        <v>312</v>
      </c>
      <c r="D29" s="445">
        <v>0.97</v>
      </c>
      <c r="E29" s="445">
        <v>0.01</v>
      </c>
      <c r="F29" s="445">
        <v>-0.96</v>
      </c>
      <c r="G29" s="445">
        <v>1.0309278350515463</v>
      </c>
    </row>
    <row r="30" spans="1:7">
      <c r="A30" s="638"/>
      <c r="B30" s="61" t="s">
        <v>88</v>
      </c>
      <c r="C30" s="97" t="s">
        <v>313</v>
      </c>
      <c r="D30" s="445">
        <v>1.0550000000000002</v>
      </c>
      <c r="E30" s="445">
        <v>0.01</v>
      </c>
      <c r="F30" s="445">
        <v>-1.0450000000000002</v>
      </c>
      <c r="G30" s="445">
        <v>0.94786729857819896</v>
      </c>
    </row>
    <row r="31" spans="1:7" ht="14.5" customHeight="1">
      <c r="A31" s="638"/>
      <c r="B31" s="61" t="s">
        <v>314</v>
      </c>
      <c r="C31" s="97" t="s">
        <v>315</v>
      </c>
      <c r="D31" s="445">
        <v>2.17</v>
      </c>
      <c r="E31" s="445">
        <v>0.28000000000000003</v>
      </c>
      <c r="F31" s="445">
        <v>-1.89</v>
      </c>
      <c r="G31" s="445">
        <v>12.903225806451616</v>
      </c>
    </row>
    <row r="32" spans="1:7">
      <c r="A32" s="638"/>
      <c r="B32" s="61" t="s">
        <v>316</v>
      </c>
      <c r="C32" s="97" t="s">
        <v>317</v>
      </c>
      <c r="D32" s="445">
        <v>0.06</v>
      </c>
      <c r="E32" s="445">
        <v>0.05</v>
      </c>
      <c r="F32" s="445">
        <v>-9.999999999999995E-3</v>
      </c>
      <c r="G32" s="445">
        <v>83.333333333333343</v>
      </c>
    </row>
    <row r="33" spans="1:7" ht="21.65" customHeight="1">
      <c r="A33" s="638"/>
      <c r="B33" s="61" t="s">
        <v>318</v>
      </c>
      <c r="C33" s="97" t="s">
        <v>319</v>
      </c>
      <c r="D33" s="445">
        <v>0</v>
      </c>
      <c r="E33" s="445">
        <v>0</v>
      </c>
      <c r="F33" s="445">
        <v>0</v>
      </c>
      <c r="G33" s="445"/>
    </row>
    <row r="34" spans="1:7">
      <c r="A34" s="638"/>
      <c r="B34" s="61" t="s">
        <v>184</v>
      </c>
      <c r="C34" s="97" t="s">
        <v>320</v>
      </c>
      <c r="D34" s="445">
        <v>0.05</v>
      </c>
      <c r="E34" s="445">
        <v>0</v>
      </c>
      <c r="F34" s="445">
        <v>-0.05</v>
      </c>
      <c r="G34" s="445"/>
    </row>
    <row r="35" spans="1:7">
      <c r="A35" s="638"/>
      <c r="B35" s="61" t="s">
        <v>95</v>
      </c>
      <c r="C35" s="97" t="s">
        <v>321</v>
      </c>
      <c r="D35" s="445">
        <v>21.090000000000003</v>
      </c>
      <c r="E35" s="445">
        <v>4.03</v>
      </c>
      <c r="F35" s="445">
        <v>-17.060000000000002</v>
      </c>
      <c r="G35" s="445">
        <v>19.108582266477001</v>
      </c>
    </row>
    <row r="36" spans="1:7">
      <c r="A36" s="638"/>
      <c r="B36" s="61" t="s">
        <v>322</v>
      </c>
      <c r="C36" s="97" t="s">
        <v>323</v>
      </c>
      <c r="D36" s="445">
        <v>12.81</v>
      </c>
      <c r="E36" s="445">
        <v>0.82</v>
      </c>
      <c r="F36" s="445">
        <v>-11.99</v>
      </c>
      <c r="G36" s="445">
        <v>6.401249024199843</v>
      </c>
    </row>
    <row r="37" spans="1:7">
      <c r="A37" s="638"/>
      <c r="B37" s="61" t="s">
        <v>99</v>
      </c>
      <c r="C37" s="97" t="s">
        <v>324</v>
      </c>
      <c r="D37" s="445">
        <v>9.9400000000000002E-2</v>
      </c>
      <c r="E37" s="445">
        <v>0</v>
      </c>
      <c r="F37" s="445">
        <v>-9.9400000000000002E-2</v>
      </c>
      <c r="G37" s="445">
        <v>0</v>
      </c>
    </row>
    <row r="38" spans="1:7">
      <c r="A38" s="638"/>
      <c r="B38" s="61" t="s">
        <v>325</v>
      </c>
      <c r="C38" s="97" t="s">
        <v>326</v>
      </c>
      <c r="D38" s="445">
        <v>0</v>
      </c>
      <c r="E38" s="445">
        <v>0.01</v>
      </c>
      <c r="F38" s="445">
        <v>0.01</v>
      </c>
      <c r="G38" s="445"/>
    </row>
    <row r="39" spans="1:7" ht="18" customHeight="1">
      <c r="A39" s="638"/>
      <c r="B39" s="61" t="s">
        <v>103</v>
      </c>
      <c r="C39" s="97" t="s">
        <v>104</v>
      </c>
      <c r="D39" s="445">
        <v>0.02</v>
      </c>
      <c r="E39" s="445">
        <v>0</v>
      </c>
      <c r="F39" s="445">
        <v>-0.02</v>
      </c>
      <c r="G39" s="445">
        <v>0</v>
      </c>
    </row>
    <row r="40" spans="1:7">
      <c r="A40" s="341" t="s">
        <v>75</v>
      </c>
      <c r="B40" s="638" t="s">
        <v>106</v>
      </c>
      <c r="C40" s="641" t="s">
        <v>18</v>
      </c>
      <c r="D40" s="445">
        <v>0</v>
      </c>
      <c r="E40" s="445">
        <v>0</v>
      </c>
      <c r="F40" s="445">
        <v>0</v>
      </c>
      <c r="G40" s="445"/>
    </row>
    <row r="41" spans="1:7" hidden="1">
      <c r="A41" s="341" t="s">
        <v>107</v>
      </c>
      <c r="B41" s="638" t="s">
        <v>108</v>
      </c>
      <c r="C41" s="641" t="s">
        <v>19</v>
      </c>
      <c r="D41" s="445">
        <v>0</v>
      </c>
      <c r="E41" s="445">
        <v>0</v>
      </c>
      <c r="F41" s="445">
        <v>0</v>
      </c>
      <c r="G41" s="445"/>
    </row>
    <row r="42" spans="1:7" hidden="1">
      <c r="A42" s="638" t="s">
        <v>109</v>
      </c>
      <c r="B42" s="638" t="s">
        <v>110</v>
      </c>
      <c r="C42" s="641" t="s">
        <v>111</v>
      </c>
      <c r="D42" s="445">
        <v>0</v>
      </c>
      <c r="E42" s="445">
        <v>0</v>
      </c>
      <c r="F42" s="445">
        <v>0</v>
      </c>
      <c r="G42" s="445"/>
    </row>
    <row r="43" spans="1:7">
      <c r="A43" s="638" t="s">
        <v>78</v>
      </c>
      <c r="B43" s="638" t="s">
        <v>113</v>
      </c>
      <c r="C43" s="641" t="s">
        <v>114</v>
      </c>
      <c r="D43" s="445">
        <v>39.64</v>
      </c>
      <c r="E43" s="445">
        <v>2.39</v>
      </c>
      <c r="F43" s="445">
        <v>-37.25</v>
      </c>
      <c r="G43" s="445">
        <v>6.0292633703329965</v>
      </c>
    </row>
    <row r="44" spans="1:7">
      <c r="A44" s="638" t="s">
        <v>81</v>
      </c>
      <c r="B44" s="638" t="s">
        <v>116</v>
      </c>
      <c r="C44" s="641" t="s">
        <v>117</v>
      </c>
      <c r="D44" s="445">
        <v>35.809699999999999</v>
      </c>
      <c r="E44" s="445">
        <v>13.985000000000003</v>
      </c>
      <c r="F44" s="445">
        <v>-21.824699999999996</v>
      </c>
      <c r="G44" s="445">
        <v>39.053664230641431</v>
      </c>
    </row>
    <row r="45" spans="1:7">
      <c r="A45" s="638" t="s">
        <v>84</v>
      </c>
      <c r="B45" s="638" t="s">
        <v>119</v>
      </c>
      <c r="C45" s="641" t="s">
        <v>120</v>
      </c>
      <c r="D45" s="445">
        <v>0.15</v>
      </c>
      <c r="E45" s="445">
        <v>5.1799999999999999E-2</v>
      </c>
      <c r="F45" s="445">
        <v>-9.8199999999999996E-2</v>
      </c>
      <c r="G45" s="445">
        <v>34.533333333333331</v>
      </c>
    </row>
    <row r="46" spans="1:7">
      <c r="A46" s="638" t="s">
        <v>105</v>
      </c>
      <c r="B46" s="638" t="s">
        <v>122</v>
      </c>
      <c r="C46" s="641" t="s">
        <v>123</v>
      </c>
      <c r="D46" s="445">
        <v>0</v>
      </c>
      <c r="E46" s="445">
        <v>0.01</v>
      </c>
      <c r="F46" s="445">
        <v>0.01</v>
      </c>
      <c r="G46" s="445"/>
    </row>
    <row r="47" spans="1:7" hidden="1">
      <c r="A47" s="638" t="s">
        <v>124</v>
      </c>
      <c r="B47" s="638" t="s">
        <v>125</v>
      </c>
      <c r="C47" s="641" t="s">
        <v>126</v>
      </c>
      <c r="D47" s="445">
        <v>0</v>
      </c>
      <c r="E47" s="445">
        <v>0</v>
      </c>
      <c r="F47" s="445">
        <v>0</v>
      </c>
      <c r="G47" s="445"/>
    </row>
    <row r="48" spans="1:7">
      <c r="A48" s="638" t="s">
        <v>107</v>
      </c>
      <c r="B48" s="638" t="s">
        <v>128</v>
      </c>
      <c r="C48" s="641" t="s">
        <v>129</v>
      </c>
      <c r="D48" s="445">
        <v>1.04</v>
      </c>
      <c r="E48" s="445">
        <v>0.01</v>
      </c>
      <c r="F48" s="445">
        <v>-1.03</v>
      </c>
      <c r="G48" s="445">
        <v>0.96153846153846156</v>
      </c>
    </row>
    <row r="49" spans="1:7" ht="31">
      <c r="A49" s="638" t="s">
        <v>109</v>
      </c>
      <c r="B49" s="638" t="s">
        <v>131</v>
      </c>
      <c r="C49" s="641" t="s">
        <v>132</v>
      </c>
      <c r="D49" s="445">
        <v>4.6248800000000001</v>
      </c>
      <c r="E49" s="445">
        <v>1.07</v>
      </c>
      <c r="F49" s="445">
        <v>-3.5548799999999998</v>
      </c>
      <c r="G49" s="445">
        <v>23.135735413675597</v>
      </c>
    </row>
    <row r="50" spans="1:7">
      <c r="A50" s="638" t="s">
        <v>112</v>
      </c>
      <c r="B50" s="638" t="s">
        <v>134</v>
      </c>
      <c r="C50" s="641" t="s">
        <v>135</v>
      </c>
      <c r="D50" s="445">
        <v>1.7899999999999998</v>
      </c>
      <c r="E50" s="445">
        <v>0</v>
      </c>
      <c r="F50" s="445">
        <v>-1.7899999999999998</v>
      </c>
      <c r="G50" s="445">
        <v>0</v>
      </c>
    </row>
    <row r="51" spans="1:7">
      <c r="A51" s="638" t="s">
        <v>115</v>
      </c>
      <c r="B51" s="638" t="s">
        <v>137</v>
      </c>
      <c r="C51" s="641" t="s">
        <v>138</v>
      </c>
      <c r="D51" s="445">
        <v>0</v>
      </c>
      <c r="E51" s="445">
        <v>0</v>
      </c>
      <c r="F51" s="445">
        <v>0</v>
      </c>
      <c r="G51" s="445"/>
    </row>
    <row r="52" spans="1:7">
      <c r="A52" s="638" t="s">
        <v>118</v>
      </c>
      <c r="B52" s="638" t="s">
        <v>140</v>
      </c>
      <c r="C52" s="641" t="s">
        <v>141</v>
      </c>
      <c r="D52" s="445">
        <v>1.7399999999999998</v>
      </c>
      <c r="E52" s="445">
        <v>0</v>
      </c>
      <c r="F52" s="445">
        <v>-1.7399999999999998</v>
      </c>
      <c r="G52" s="445">
        <v>0</v>
      </c>
    </row>
    <row r="53" spans="1:7">
      <c r="A53" s="638" t="s">
        <v>121</v>
      </c>
      <c r="B53" s="638" t="s">
        <v>143</v>
      </c>
      <c r="C53" s="641" t="s">
        <v>144</v>
      </c>
      <c r="D53" s="445">
        <v>1.58</v>
      </c>
      <c r="E53" s="445">
        <v>0.1139</v>
      </c>
      <c r="F53" s="445">
        <v>-1.4661</v>
      </c>
      <c r="G53" s="445">
        <v>7.2088607594936711</v>
      </c>
    </row>
    <row r="54" spans="1:7" s="848" customFormat="1">
      <c r="A54" s="638" t="s">
        <v>124</v>
      </c>
      <c r="B54" s="638" t="s">
        <v>327</v>
      </c>
      <c r="C54" s="641" t="s">
        <v>147</v>
      </c>
      <c r="D54" s="445">
        <v>32.909999999999997</v>
      </c>
      <c r="E54" s="445">
        <v>2.56</v>
      </c>
      <c r="F54" s="445">
        <v>-30.349999999999998</v>
      </c>
      <c r="G54" s="445">
        <v>7.7787906411425105</v>
      </c>
    </row>
    <row r="55" spans="1:7">
      <c r="A55" s="638" t="s">
        <v>127</v>
      </c>
      <c r="B55" s="638" t="s">
        <v>149</v>
      </c>
      <c r="C55" s="641" t="s">
        <v>150</v>
      </c>
      <c r="D55" s="445">
        <v>7.0000000000000007E-2</v>
      </c>
      <c r="E55" s="445">
        <v>0</v>
      </c>
      <c r="F55" s="445">
        <v>-7.0000000000000007E-2</v>
      </c>
      <c r="G55" s="445"/>
    </row>
    <row r="56" spans="1:7">
      <c r="A56" s="114" t="s">
        <v>130</v>
      </c>
      <c r="B56" s="114" t="s">
        <v>152</v>
      </c>
      <c r="C56" s="91" t="s">
        <v>153</v>
      </c>
      <c r="D56" s="857">
        <v>0</v>
      </c>
      <c r="E56" s="857">
        <v>0</v>
      </c>
      <c r="F56" s="857">
        <v>0</v>
      </c>
      <c r="G56" s="857"/>
    </row>
  </sheetData>
  <mergeCells count="9">
    <mergeCell ref="A1:G1"/>
    <mergeCell ref="A2:G2"/>
    <mergeCell ref="A3:A5"/>
    <mergeCell ref="B3:B5"/>
    <mergeCell ref="C3:C5"/>
    <mergeCell ref="D3:D5"/>
    <mergeCell ref="E3:G3"/>
    <mergeCell ref="E4:E5"/>
    <mergeCell ref="F4:G4"/>
  </mergeCells>
  <printOptions horizontalCentered="1"/>
  <pageMargins left="0.55118110236220474" right="0.19685039370078741" top="0.74" bottom="0.2755905511811023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showZeros="0" view="pageBreakPreview" zoomScale="115" zoomScaleSheetLayoutView="115" workbookViewId="0">
      <pane xSplit="3" ySplit="5" topLeftCell="D6" activePane="bottomRight" state="frozen"/>
      <selection pane="topRight" activeCell="D1" sqref="D1"/>
      <selection pane="bottomLeft" activeCell="A6" sqref="A6"/>
      <selection pane="bottomRight" activeCell="D6" sqref="D6"/>
    </sheetView>
  </sheetViews>
  <sheetFormatPr defaultRowHeight="16.5"/>
  <cols>
    <col min="1" max="1" width="5.3046875" style="187" customWidth="1"/>
    <col min="2" max="2" width="28.765625" style="187" customWidth="1"/>
    <col min="3" max="3" width="6.07421875" style="212" customWidth="1"/>
    <col min="4" max="4" width="9.69140625" style="187" customWidth="1"/>
    <col min="5" max="5" width="8.4609375" style="187" bestFit="1" customWidth="1"/>
    <col min="6" max="6" width="8.07421875" style="187" bestFit="1" customWidth="1"/>
    <col min="7" max="7" width="10.53515625" style="187" bestFit="1" customWidth="1"/>
    <col min="8" max="8" width="9.07421875" style="187" bestFit="1" customWidth="1"/>
    <col min="9" max="9" width="7.69140625" style="187" customWidth="1"/>
    <col min="10" max="10" width="7.84375" style="187" bestFit="1" customWidth="1"/>
    <col min="11" max="14" width="7.3046875" style="187" bestFit="1" customWidth="1"/>
    <col min="15" max="15" width="6.84375" style="187" customWidth="1"/>
    <col min="16" max="16" width="7.3046875" style="187" bestFit="1" customWidth="1"/>
    <col min="17" max="17" width="6.84375" style="187" customWidth="1"/>
    <col min="18" max="18" width="7.3046875" style="187" bestFit="1" customWidth="1"/>
    <col min="19" max="19" width="6.84375" style="187" customWidth="1"/>
    <col min="20" max="20" width="7.3046875" style="187" bestFit="1" customWidth="1"/>
    <col min="21" max="21" width="8.4609375" style="187" bestFit="1" customWidth="1"/>
    <col min="22" max="23" width="7.3046875" style="187" bestFit="1" customWidth="1"/>
    <col min="24" max="25" width="8.4609375" style="187" bestFit="1" customWidth="1"/>
    <col min="26" max="27" width="7.69140625" style="187" bestFit="1" customWidth="1"/>
    <col min="28" max="28" width="7.23046875" style="187" customWidth="1"/>
    <col min="29" max="29" width="7.07421875" style="187" customWidth="1"/>
    <col min="30" max="31" width="8.4609375" style="187" bestFit="1" customWidth="1"/>
    <col min="32" max="256" width="9.23046875" style="187"/>
    <col min="257" max="257" width="4.69140625" style="187" customWidth="1"/>
    <col min="258" max="258" width="35.3046875" style="187" customWidth="1"/>
    <col min="259" max="259" width="6.07421875" style="187" customWidth="1"/>
    <col min="260" max="260" width="11.07421875" style="187" customWidth="1"/>
    <col min="261" max="261" width="5.765625" style="187" customWidth="1"/>
    <col min="262" max="262" width="5.69140625" style="187" customWidth="1"/>
    <col min="263" max="263" width="5.3046875" style="187" customWidth="1"/>
    <col min="264" max="264" width="6.07421875" style="187" customWidth="1"/>
    <col min="265" max="512" width="9.23046875" style="187"/>
    <col min="513" max="513" width="4.69140625" style="187" customWidth="1"/>
    <col min="514" max="514" width="35.3046875" style="187" customWidth="1"/>
    <col min="515" max="515" width="6.07421875" style="187" customWidth="1"/>
    <col min="516" max="516" width="11.07421875" style="187" customWidth="1"/>
    <col min="517" max="517" width="5.765625" style="187" customWidth="1"/>
    <col min="518" max="518" width="5.69140625" style="187" customWidth="1"/>
    <col min="519" max="519" width="5.3046875" style="187" customWidth="1"/>
    <col min="520" max="520" width="6.07421875" style="187" customWidth="1"/>
    <col min="521" max="768" width="9.23046875" style="187"/>
    <col min="769" max="769" width="4.69140625" style="187" customWidth="1"/>
    <col min="770" max="770" width="35.3046875" style="187" customWidth="1"/>
    <col min="771" max="771" width="6.07421875" style="187" customWidth="1"/>
    <col min="772" max="772" width="11.07421875" style="187" customWidth="1"/>
    <col min="773" max="773" width="5.765625" style="187" customWidth="1"/>
    <col min="774" max="774" width="5.69140625" style="187" customWidth="1"/>
    <col min="775" max="775" width="5.3046875" style="187" customWidth="1"/>
    <col min="776" max="776" width="6.07421875" style="187" customWidth="1"/>
    <col min="777" max="1024" width="9.23046875" style="187"/>
    <col min="1025" max="1025" width="4.69140625" style="187" customWidth="1"/>
    <col min="1026" max="1026" width="35.3046875" style="187" customWidth="1"/>
    <col min="1027" max="1027" width="6.07421875" style="187" customWidth="1"/>
    <col min="1028" max="1028" width="11.07421875" style="187" customWidth="1"/>
    <col min="1029" max="1029" width="5.765625" style="187" customWidth="1"/>
    <col min="1030" max="1030" width="5.69140625" style="187" customWidth="1"/>
    <col min="1031" max="1031" width="5.3046875" style="187" customWidth="1"/>
    <col min="1032" max="1032" width="6.07421875" style="187" customWidth="1"/>
    <col min="1033" max="1280" width="9.23046875" style="187"/>
    <col min="1281" max="1281" width="4.69140625" style="187" customWidth="1"/>
    <col min="1282" max="1282" width="35.3046875" style="187" customWidth="1"/>
    <col min="1283" max="1283" width="6.07421875" style="187" customWidth="1"/>
    <col min="1284" max="1284" width="11.07421875" style="187" customWidth="1"/>
    <col min="1285" max="1285" width="5.765625" style="187" customWidth="1"/>
    <col min="1286" max="1286" width="5.69140625" style="187" customWidth="1"/>
    <col min="1287" max="1287" width="5.3046875" style="187" customWidth="1"/>
    <col min="1288" max="1288" width="6.07421875" style="187" customWidth="1"/>
    <col min="1289" max="1536" width="9.23046875" style="187"/>
    <col min="1537" max="1537" width="4.69140625" style="187" customWidth="1"/>
    <col min="1538" max="1538" width="35.3046875" style="187" customWidth="1"/>
    <col min="1539" max="1539" width="6.07421875" style="187" customWidth="1"/>
    <col min="1540" max="1540" width="11.07421875" style="187" customWidth="1"/>
    <col min="1541" max="1541" width="5.765625" style="187" customWidth="1"/>
    <col min="1542" max="1542" width="5.69140625" style="187" customWidth="1"/>
    <col min="1543" max="1543" width="5.3046875" style="187" customWidth="1"/>
    <col min="1544" max="1544" width="6.07421875" style="187" customWidth="1"/>
    <col min="1545" max="1792" width="9.23046875" style="187"/>
    <col min="1793" max="1793" width="4.69140625" style="187" customWidth="1"/>
    <col min="1794" max="1794" width="35.3046875" style="187" customWidth="1"/>
    <col min="1795" max="1795" width="6.07421875" style="187" customWidth="1"/>
    <col min="1796" max="1796" width="11.07421875" style="187" customWidth="1"/>
    <col min="1797" max="1797" width="5.765625" style="187" customWidth="1"/>
    <col min="1798" max="1798" width="5.69140625" style="187" customWidth="1"/>
    <col min="1799" max="1799" width="5.3046875" style="187" customWidth="1"/>
    <col min="1800" max="1800" width="6.07421875" style="187" customWidth="1"/>
    <col min="1801" max="2048" width="9.23046875" style="187"/>
    <col min="2049" max="2049" width="4.69140625" style="187" customWidth="1"/>
    <col min="2050" max="2050" width="35.3046875" style="187" customWidth="1"/>
    <col min="2051" max="2051" width="6.07421875" style="187" customWidth="1"/>
    <col min="2052" max="2052" width="11.07421875" style="187" customWidth="1"/>
    <col min="2053" max="2053" width="5.765625" style="187" customWidth="1"/>
    <col min="2054" max="2054" width="5.69140625" style="187" customWidth="1"/>
    <col min="2055" max="2055" width="5.3046875" style="187" customWidth="1"/>
    <col min="2056" max="2056" width="6.07421875" style="187" customWidth="1"/>
    <col min="2057" max="2304" width="9.23046875" style="187"/>
    <col min="2305" max="2305" width="4.69140625" style="187" customWidth="1"/>
    <col min="2306" max="2306" width="35.3046875" style="187" customWidth="1"/>
    <col min="2307" max="2307" width="6.07421875" style="187" customWidth="1"/>
    <col min="2308" max="2308" width="11.07421875" style="187" customWidth="1"/>
    <col min="2309" max="2309" width="5.765625" style="187" customWidth="1"/>
    <col min="2310" max="2310" width="5.69140625" style="187" customWidth="1"/>
    <col min="2311" max="2311" width="5.3046875" style="187" customWidth="1"/>
    <col min="2312" max="2312" width="6.07421875" style="187" customWidth="1"/>
    <col min="2313" max="2560" width="9.23046875" style="187"/>
    <col min="2561" max="2561" width="4.69140625" style="187" customWidth="1"/>
    <col min="2562" max="2562" width="35.3046875" style="187" customWidth="1"/>
    <col min="2563" max="2563" width="6.07421875" style="187" customWidth="1"/>
    <col min="2564" max="2564" width="11.07421875" style="187" customWidth="1"/>
    <col min="2565" max="2565" width="5.765625" style="187" customWidth="1"/>
    <col min="2566" max="2566" width="5.69140625" style="187" customWidth="1"/>
    <col min="2567" max="2567" width="5.3046875" style="187" customWidth="1"/>
    <col min="2568" max="2568" width="6.07421875" style="187" customWidth="1"/>
    <col min="2569" max="2816" width="9.23046875" style="187"/>
    <col min="2817" max="2817" width="4.69140625" style="187" customWidth="1"/>
    <col min="2818" max="2818" width="35.3046875" style="187" customWidth="1"/>
    <col min="2819" max="2819" width="6.07421875" style="187" customWidth="1"/>
    <col min="2820" max="2820" width="11.07421875" style="187" customWidth="1"/>
    <col min="2821" max="2821" width="5.765625" style="187" customWidth="1"/>
    <col min="2822" max="2822" width="5.69140625" style="187" customWidth="1"/>
    <col min="2823" max="2823" width="5.3046875" style="187" customWidth="1"/>
    <col min="2824" max="2824" width="6.07421875" style="187" customWidth="1"/>
    <col min="2825" max="3072" width="9.23046875" style="187"/>
    <col min="3073" max="3073" width="4.69140625" style="187" customWidth="1"/>
    <col min="3074" max="3074" width="35.3046875" style="187" customWidth="1"/>
    <col min="3075" max="3075" width="6.07421875" style="187" customWidth="1"/>
    <col min="3076" max="3076" width="11.07421875" style="187" customWidth="1"/>
    <col min="3077" max="3077" width="5.765625" style="187" customWidth="1"/>
    <col min="3078" max="3078" width="5.69140625" style="187" customWidth="1"/>
    <col min="3079" max="3079" width="5.3046875" style="187" customWidth="1"/>
    <col min="3080" max="3080" width="6.07421875" style="187" customWidth="1"/>
    <col min="3081" max="3328" width="9.23046875" style="187"/>
    <col min="3329" max="3329" width="4.69140625" style="187" customWidth="1"/>
    <col min="3330" max="3330" width="35.3046875" style="187" customWidth="1"/>
    <col min="3331" max="3331" width="6.07421875" style="187" customWidth="1"/>
    <col min="3332" max="3332" width="11.07421875" style="187" customWidth="1"/>
    <col min="3333" max="3333" width="5.765625" style="187" customWidth="1"/>
    <col min="3334" max="3334" width="5.69140625" style="187" customWidth="1"/>
    <col min="3335" max="3335" width="5.3046875" style="187" customWidth="1"/>
    <col min="3336" max="3336" width="6.07421875" style="187" customWidth="1"/>
    <col min="3337" max="3584" width="9.23046875" style="187"/>
    <col min="3585" max="3585" width="4.69140625" style="187" customWidth="1"/>
    <col min="3586" max="3586" width="35.3046875" style="187" customWidth="1"/>
    <col min="3587" max="3587" width="6.07421875" style="187" customWidth="1"/>
    <col min="3588" max="3588" width="11.07421875" style="187" customWidth="1"/>
    <col min="3589" max="3589" width="5.765625" style="187" customWidth="1"/>
    <col min="3590" max="3590" width="5.69140625" style="187" customWidth="1"/>
    <col min="3591" max="3591" width="5.3046875" style="187" customWidth="1"/>
    <col min="3592" max="3592" width="6.07421875" style="187" customWidth="1"/>
    <col min="3593" max="3840" width="9.23046875" style="187"/>
    <col min="3841" max="3841" width="4.69140625" style="187" customWidth="1"/>
    <col min="3842" max="3842" width="35.3046875" style="187" customWidth="1"/>
    <col min="3843" max="3843" width="6.07421875" style="187" customWidth="1"/>
    <col min="3844" max="3844" width="11.07421875" style="187" customWidth="1"/>
    <col min="3845" max="3845" width="5.765625" style="187" customWidth="1"/>
    <col min="3846" max="3846" width="5.69140625" style="187" customWidth="1"/>
    <col min="3847" max="3847" width="5.3046875" style="187" customWidth="1"/>
    <col min="3848" max="3848" width="6.07421875" style="187" customWidth="1"/>
    <col min="3849" max="4096" width="9.23046875" style="187"/>
    <col min="4097" max="4097" width="4.69140625" style="187" customWidth="1"/>
    <col min="4098" max="4098" width="35.3046875" style="187" customWidth="1"/>
    <col min="4099" max="4099" width="6.07421875" style="187" customWidth="1"/>
    <col min="4100" max="4100" width="11.07421875" style="187" customWidth="1"/>
    <col min="4101" max="4101" width="5.765625" style="187" customWidth="1"/>
    <col min="4102" max="4102" width="5.69140625" style="187" customWidth="1"/>
    <col min="4103" max="4103" width="5.3046875" style="187" customWidth="1"/>
    <col min="4104" max="4104" width="6.07421875" style="187" customWidth="1"/>
    <col min="4105" max="4352" width="9.23046875" style="187"/>
    <col min="4353" max="4353" width="4.69140625" style="187" customWidth="1"/>
    <col min="4354" max="4354" width="35.3046875" style="187" customWidth="1"/>
    <col min="4355" max="4355" width="6.07421875" style="187" customWidth="1"/>
    <col min="4356" max="4356" width="11.07421875" style="187" customWidth="1"/>
    <col min="4357" max="4357" width="5.765625" style="187" customWidth="1"/>
    <col min="4358" max="4358" width="5.69140625" style="187" customWidth="1"/>
    <col min="4359" max="4359" width="5.3046875" style="187" customWidth="1"/>
    <col min="4360" max="4360" width="6.07421875" style="187" customWidth="1"/>
    <col min="4361" max="4608" width="9.23046875" style="187"/>
    <col min="4609" max="4609" width="4.69140625" style="187" customWidth="1"/>
    <col min="4610" max="4610" width="35.3046875" style="187" customWidth="1"/>
    <col min="4611" max="4611" width="6.07421875" style="187" customWidth="1"/>
    <col min="4612" max="4612" width="11.07421875" style="187" customWidth="1"/>
    <col min="4613" max="4613" width="5.765625" style="187" customWidth="1"/>
    <col min="4614" max="4614" width="5.69140625" style="187" customWidth="1"/>
    <col min="4615" max="4615" width="5.3046875" style="187" customWidth="1"/>
    <col min="4616" max="4616" width="6.07421875" style="187" customWidth="1"/>
    <col min="4617" max="4864" width="9.23046875" style="187"/>
    <col min="4865" max="4865" width="4.69140625" style="187" customWidth="1"/>
    <col min="4866" max="4866" width="35.3046875" style="187" customWidth="1"/>
    <col min="4867" max="4867" width="6.07421875" style="187" customWidth="1"/>
    <col min="4868" max="4868" width="11.07421875" style="187" customWidth="1"/>
    <col min="4869" max="4869" width="5.765625" style="187" customWidth="1"/>
    <col min="4870" max="4870" width="5.69140625" style="187" customWidth="1"/>
    <col min="4871" max="4871" width="5.3046875" style="187" customWidth="1"/>
    <col min="4872" max="4872" width="6.07421875" style="187" customWidth="1"/>
    <col min="4873" max="5120" width="9.23046875" style="187"/>
    <col min="5121" max="5121" width="4.69140625" style="187" customWidth="1"/>
    <col min="5122" max="5122" width="35.3046875" style="187" customWidth="1"/>
    <col min="5123" max="5123" width="6.07421875" style="187" customWidth="1"/>
    <col min="5124" max="5124" width="11.07421875" style="187" customWidth="1"/>
    <col min="5125" max="5125" width="5.765625" style="187" customWidth="1"/>
    <col min="5126" max="5126" width="5.69140625" style="187" customWidth="1"/>
    <col min="5127" max="5127" width="5.3046875" style="187" customWidth="1"/>
    <col min="5128" max="5128" width="6.07421875" style="187" customWidth="1"/>
    <col min="5129" max="5376" width="9.23046875" style="187"/>
    <col min="5377" max="5377" width="4.69140625" style="187" customWidth="1"/>
    <col min="5378" max="5378" width="35.3046875" style="187" customWidth="1"/>
    <col min="5379" max="5379" width="6.07421875" style="187" customWidth="1"/>
    <col min="5380" max="5380" width="11.07421875" style="187" customWidth="1"/>
    <col min="5381" max="5381" width="5.765625" style="187" customWidth="1"/>
    <col min="5382" max="5382" width="5.69140625" style="187" customWidth="1"/>
    <col min="5383" max="5383" width="5.3046875" style="187" customWidth="1"/>
    <col min="5384" max="5384" width="6.07421875" style="187" customWidth="1"/>
    <col min="5385" max="5632" width="9.23046875" style="187"/>
    <col min="5633" max="5633" width="4.69140625" style="187" customWidth="1"/>
    <col min="5634" max="5634" width="35.3046875" style="187" customWidth="1"/>
    <col min="5635" max="5635" width="6.07421875" style="187" customWidth="1"/>
    <col min="5636" max="5636" width="11.07421875" style="187" customWidth="1"/>
    <col min="5637" max="5637" width="5.765625" style="187" customWidth="1"/>
    <col min="5638" max="5638" width="5.69140625" style="187" customWidth="1"/>
    <col min="5639" max="5639" width="5.3046875" style="187" customWidth="1"/>
    <col min="5640" max="5640" width="6.07421875" style="187" customWidth="1"/>
    <col min="5641" max="5888" width="9.23046875" style="187"/>
    <col min="5889" max="5889" width="4.69140625" style="187" customWidth="1"/>
    <col min="5890" max="5890" width="35.3046875" style="187" customWidth="1"/>
    <col min="5891" max="5891" width="6.07421875" style="187" customWidth="1"/>
    <col min="5892" max="5892" width="11.07421875" style="187" customWidth="1"/>
    <col min="5893" max="5893" width="5.765625" style="187" customWidth="1"/>
    <col min="5894" max="5894" width="5.69140625" style="187" customWidth="1"/>
    <col min="5895" max="5895" width="5.3046875" style="187" customWidth="1"/>
    <col min="5896" max="5896" width="6.07421875" style="187" customWidth="1"/>
    <col min="5897" max="6144" width="9.23046875" style="187"/>
    <col min="6145" max="6145" width="4.69140625" style="187" customWidth="1"/>
    <col min="6146" max="6146" width="35.3046875" style="187" customWidth="1"/>
    <col min="6147" max="6147" width="6.07421875" style="187" customWidth="1"/>
    <col min="6148" max="6148" width="11.07421875" style="187" customWidth="1"/>
    <col min="6149" max="6149" width="5.765625" style="187" customWidth="1"/>
    <col min="6150" max="6150" width="5.69140625" style="187" customWidth="1"/>
    <col min="6151" max="6151" width="5.3046875" style="187" customWidth="1"/>
    <col min="6152" max="6152" width="6.07421875" style="187" customWidth="1"/>
    <col min="6153" max="6400" width="9.23046875" style="187"/>
    <col min="6401" max="6401" width="4.69140625" style="187" customWidth="1"/>
    <col min="6402" max="6402" width="35.3046875" style="187" customWidth="1"/>
    <col min="6403" max="6403" width="6.07421875" style="187" customWidth="1"/>
    <col min="6404" max="6404" width="11.07421875" style="187" customWidth="1"/>
    <col min="6405" max="6405" width="5.765625" style="187" customWidth="1"/>
    <col min="6406" max="6406" width="5.69140625" style="187" customWidth="1"/>
    <col min="6407" max="6407" width="5.3046875" style="187" customWidth="1"/>
    <col min="6408" max="6408" width="6.07421875" style="187" customWidth="1"/>
    <col min="6409" max="6656" width="9.23046875" style="187"/>
    <col min="6657" max="6657" width="4.69140625" style="187" customWidth="1"/>
    <col min="6658" max="6658" width="35.3046875" style="187" customWidth="1"/>
    <col min="6659" max="6659" width="6.07421875" style="187" customWidth="1"/>
    <col min="6660" max="6660" width="11.07421875" style="187" customWidth="1"/>
    <col min="6661" max="6661" width="5.765625" style="187" customWidth="1"/>
    <col min="6662" max="6662" width="5.69140625" style="187" customWidth="1"/>
    <col min="6663" max="6663" width="5.3046875" style="187" customWidth="1"/>
    <col min="6664" max="6664" width="6.07421875" style="187" customWidth="1"/>
    <col min="6665" max="6912" width="9.23046875" style="187"/>
    <col min="6913" max="6913" width="4.69140625" style="187" customWidth="1"/>
    <col min="6914" max="6914" width="35.3046875" style="187" customWidth="1"/>
    <col min="6915" max="6915" width="6.07421875" style="187" customWidth="1"/>
    <col min="6916" max="6916" width="11.07421875" style="187" customWidth="1"/>
    <col min="6917" max="6917" width="5.765625" style="187" customWidth="1"/>
    <col min="6918" max="6918" width="5.69140625" style="187" customWidth="1"/>
    <col min="6919" max="6919" width="5.3046875" style="187" customWidth="1"/>
    <col min="6920" max="6920" width="6.07421875" style="187" customWidth="1"/>
    <col min="6921" max="7168" width="9.23046875" style="187"/>
    <col min="7169" max="7169" width="4.69140625" style="187" customWidth="1"/>
    <col min="7170" max="7170" width="35.3046875" style="187" customWidth="1"/>
    <col min="7171" max="7171" width="6.07421875" style="187" customWidth="1"/>
    <col min="7172" max="7172" width="11.07421875" style="187" customWidth="1"/>
    <col min="7173" max="7173" width="5.765625" style="187" customWidth="1"/>
    <col min="7174" max="7174" width="5.69140625" style="187" customWidth="1"/>
    <col min="7175" max="7175" width="5.3046875" style="187" customWidth="1"/>
    <col min="7176" max="7176" width="6.07421875" style="187" customWidth="1"/>
    <col min="7177" max="7424" width="9.23046875" style="187"/>
    <col min="7425" max="7425" width="4.69140625" style="187" customWidth="1"/>
    <col min="7426" max="7426" width="35.3046875" style="187" customWidth="1"/>
    <col min="7427" max="7427" width="6.07421875" style="187" customWidth="1"/>
    <col min="7428" max="7428" width="11.07421875" style="187" customWidth="1"/>
    <col min="7429" max="7429" width="5.765625" style="187" customWidth="1"/>
    <col min="7430" max="7430" width="5.69140625" style="187" customWidth="1"/>
    <col min="7431" max="7431" width="5.3046875" style="187" customWidth="1"/>
    <col min="7432" max="7432" width="6.07421875" style="187" customWidth="1"/>
    <col min="7433" max="7680" width="9.23046875" style="187"/>
    <col min="7681" max="7681" width="4.69140625" style="187" customWidth="1"/>
    <col min="7682" max="7682" width="35.3046875" style="187" customWidth="1"/>
    <col min="7683" max="7683" width="6.07421875" style="187" customWidth="1"/>
    <col min="7684" max="7684" width="11.07421875" style="187" customWidth="1"/>
    <col min="7685" max="7685" width="5.765625" style="187" customWidth="1"/>
    <col min="7686" max="7686" width="5.69140625" style="187" customWidth="1"/>
    <col min="7687" max="7687" width="5.3046875" style="187" customWidth="1"/>
    <col min="7688" max="7688" width="6.07421875" style="187" customWidth="1"/>
    <col min="7689" max="7936" width="9.23046875" style="187"/>
    <col min="7937" max="7937" width="4.69140625" style="187" customWidth="1"/>
    <col min="7938" max="7938" width="35.3046875" style="187" customWidth="1"/>
    <col min="7939" max="7939" width="6.07421875" style="187" customWidth="1"/>
    <col min="7940" max="7940" width="11.07421875" style="187" customWidth="1"/>
    <col min="7941" max="7941" width="5.765625" style="187" customWidth="1"/>
    <col min="7942" max="7942" width="5.69140625" style="187" customWidth="1"/>
    <col min="7943" max="7943" width="5.3046875" style="187" customWidth="1"/>
    <col min="7944" max="7944" width="6.07421875" style="187" customWidth="1"/>
    <col min="7945" max="8192" width="9.23046875" style="187"/>
    <col min="8193" max="8193" width="4.69140625" style="187" customWidth="1"/>
    <col min="8194" max="8194" width="35.3046875" style="187" customWidth="1"/>
    <col min="8195" max="8195" width="6.07421875" style="187" customWidth="1"/>
    <col min="8196" max="8196" width="11.07421875" style="187" customWidth="1"/>
    <col min="8197" max="8197" width="5.765625" style="187" customWidth="1"/>
    <col min="8198" max="8198" width="5.69140625" style="187" customWidth="1"/>
    <col min="8199" max="8199" width="5.3046875" style="187" customWidth="1"/>
    <col min="8200" max="8200" width="6.07421875" style="187" customWidth="1"/>
    <col min="8201" max="8448" width="9.23046875" style="187"/>
    <col min="8449" max="8449" width="4.69140625" style="187" customWidth="1"/>
    <col min="8450" max="8450" width="35.3046875" style="187" customWidth="1"/>
    <col min="8451" max="8451" width="6.07421875" style="187" customWidth="1"/>
    <col min="8452" max="8452" width="11.07421875" style="187" customWidth="1"/>
    <col min="8453" max="8453" width="5.765625" style="187" customWidth="1"/>
    <col min="8454" max="8454" width="5.69140625" style="187" customWidth="1"/>
    <col min="8455" max="8455" width="5.3046875" style="187" customWidth="1"/>
    <col min="8456" max="8456" width="6.07421875" style="187" customWidth="1"/>
    <col min="8457" max="8704" width="9.23046875" style="187"/>
    <col min="8705" max="8705" width="4.69140625" style="187" customWidth="1"/>
    <col min="8706" max="8706" width="35.3046875" style="187" customWidth="1"/>
    <col min="8707" max="8707" width="6.07421875" style="187" customWidth="1"/>
    <col min="8708" max="8708" width="11.07421875" style="187" customWidth="1"/>
    <col min="8709" max="8709" width="5.765625" style="187" customWidth="1"/>
    <col min="8710" max="8710" width="5.69140625" style="187" customWidth="1"/>
    <col min="8711" max="8711" width="5.3046875" style="187" customWidth="1"/>
    <col min="8712" max="8712" width="6.07421875" style="187" customWidth="1"/>
    <col min="8713" max="8960" width="9.23046875" style="187"/>
    <col min="8961" max="8961" width="4.69140625" style="187" customWidth="1"/>
    <col min="8962" max="8962" width="35.3046875" style="187" customWidth="1"/>
    <col min="8963" max="8963" width="6.07421875" style="187" customWidth="1"/>
    <col min="8964" max="8964" width="11.07421875" style="187" customWidth="1"/>
    <col min="8965" max="8965" width="5.765625" style="187" customWidth="1"/>
    <col min="8966" max="8966" width="5.69140625" style="187" customWidth="1"/>
    <col min="8967" max="8967" width="5.3046875" style="187" customWidth="1"/>
    <col min="8968" max="8968" width="6.07421875" style="187" customWidth="1"/>
    <col min="8969" max="9216" width="9.23046875" style="187"/>
    <col min="9217" max="9217" width="4.69140625" style="187" customWidth="1"/>
    <col min="9218" max="9218" width="35.3046875" style="187" customWidth="1"/>
    <col min="9219" max="9219" width="6.07421875" style="187" customWidth="1"/>
    <col min="9220" max="9220" width="11.07421875" style="187" customWidth="1"/>
    <col min="9221" max="9221" width="5.765625" style="187" customWidth="1"/>
    <col min="9222" max="9222" width="5.69140625" style="187" customWidth="1"/>
    <col min="9223" max="9223" width="5.3046875" style="187" customWidth="1"/>
    <col min="9224" max="9224" width="6.07421875" style="187" customWidth="1"/>
    <col min="9225" max="9472" width="9.23046875" style="187"/>
    <col min="9473" max="9473" width="4.69140625" style="187" customWidth="1"/>
    <col min="9474" max="9474" width="35.3046875" style="187" customWidth="1"/>
    <col min="9475" max="9475" width="6.07421875" style="187" customWidth="1"/>
    <col min="9476" max="9476" width="11.07421875" style="187" customWidth="1"/>
    <col min="9477" max="9477" width="5.765625" style="187" customWidth="1"/>
    <col min="9478" max="9478" width="5.69140625" style="187" customWidth="1"/>
    <col min="9479" max="9479" width="5.3046875" style="187" customWidth="1"/>
    <col min="9480" max="9480" width="6.07421875" style="187" customWidth="1"/>
    <col min="9481" max="9728" width="9.23046875" style="187"/>
    <col min="9729" max="9729" width="4.69140625" style="187" customWidth="1"/>
    <col min="9730" max="9730" width="35.3046875" style="187" customWidth="1"/>
    <col min="9731" max="9731" width="6.07421875" style="187" customWidth="1"/>
    <col min="9732" max="9732" width="11.07421875" style="187" customWidth="1"/>
    <col min="9733" max="9733" width="5.765625" style="187" customWidth="1"/>
    <col min="9734" max="9734" width="5.69140625" style="187" customWidth="1"/>
    <col min="9735" max="9735" width="5.3046875" style="187" customWidth="1"/>
    <col min="9736" max="9736" width="6.07421875" style="187" customWidth="1"/>
    <col min="9737" max="9984" width="9.23046875" style="187"/>
    <col min="9985" max="9985" width="4.69140625" style="187" customWidth="1"/>
    <col min="9986" max="9986" width="35.3046875" style="187" customWidth="1"/>
    <col min="9987" max="9987" width="6.07421875" style="187" customWidth="1"/>
    <col min="9988" max="9988" width="11.07421875" style="187" customWidth="1"/>
    <col min="9989" max="9989" width="5.765625" style="187" customWidth="1"/>
    <col min="9990" max="9990" width="5.69140625" style="187" customWidth="1"/>
    <col min="9991" max="9991" width="5.3046875" style="187" customWidth="1"/>
    <col min="9992" max="9992" width="6.07421875" style="187" customWidth="1"/>
    <col min="9993" max="10240" width="9.23046875" style="187"/>
    <col min="10241" max="10241" width="4.69140625" style="187" customWidth="1"/>
    <col min="10242" max="10242" width="35.3046875" style="187" customWidth="1"/>
    <col min="10243" max="10243" width="6.07421875" style="187" customWidth="1"/>
    <col min="10244" max="10244" width="11.07421875" style="187" customWidth="1"/>
    <col min="10245" max="10245" width="5.765625" style="187" customWidth="1"/>
    <col min="10246" max="10246" width="5.69140625" style="187" customWidth="1"/>
    <col min="10247" max="10247" width="5.3046875" style="187" customWidth="1"/>
    <col min="10248" max="10248" width="6.07421875" style="187" customWidth="1"/>
    <col min="10249" max="10496" width="9.23046875" style="187"/>
    <col min="10497" max="10497" width="4.69140625" style="187" customWidth="1"/>
    <col min="10498" max="10498" width="35.3046875" style="187" customWidth="1"/>
    <col min="10499" max="10499" width="6.07421875" style="187" customWidth="1"/>
    <col min="10500" max="10500" width="11.07421875" style="187" customWidth="1"/>
    <col min="10501" max="10501" width="5.765625" style="187" customWidth="1"/>
    <col min="10502" max="10502" width="5.69140625" style="187" customWidth="1"/>
    <col min="10503" max="10503" width="5.3046875" style="187" customWidth="1"/>
    <col min="10504" max="10504" width="6.07421875" style="187" customWidth="1"/>
    <col min="10505" max="10752" width="9.23046875" style="187"/>
    <col min="10753" max="10753" width="4.69140625" style="187" customWidth="1"/>
    <col min="10754" max="10754" width="35.3046875" style="187" customWidth="1"/>
    <col min="10755" max="10755" width="6.07421875" style="187" customWidth="1"/>
    <col min="10756" max="10756" width="11.07421875" style="187" customWidth="1"/>
    <col min="10757" max="10757" width="5.765625" style="187" customWidth="1"/>
    <col min="10758" max="10758" width="5.69140625" style="187" customWidth="1"/>
    <col min="10759" max="10759" width="5.3046875" style="187" customWidth="1"/>
    <col min="10760" max="10760" width="6.07421875" style="187" customWidth="1"/>
    <col min="10761" max="11008" width="9.23046875" style="187"/>
    <col min="11009" max="11009" width="4.69140625" style="187" customWidth="1"/>
    <col min="11010" max="11010" width="35.3046875" style="187" customWidth="1"/>
    <col min="11011" max="11011" width="6.07421875" style="187" customWidth="1"/>
    <col min="11012" max="11012" width="11.07421875" style="187" customWidth="1"/>
    <col min="11013" max="11013" width="5.765625" style="187" customWidth="1"/>
    <col min="11014" max="11014" width="5.69140625" style="187" customWidth="1"/>
    <col min="11015" max="11015" width="5.3046875" style="187" customWidth="1"/>
    <col min="11016" max="11016" width="6.07421875" style="187" customWidth="1"/>
    <col min="11017" max="11264" width="9.23046875" style="187"/>
    <col min="11265" max="11265" width="4.69140625" style="187" customWidth="1"/>
    <col min="11266" max="11266" width="35.3046875" style="187" customWidth="1"/>
    <col min="11267" max="11267" width="6.07421875" style="187" customWidth="1"/>
    <col min="11268" max="11268" width="11.07421875" style="187" customWidth="1"/>
    <col min="11269" max="11269" width="5.765625" style="187" customWidth="1"/>
    <col min="11270" max="11270" width="5.69140625" style="187" customWidth="1"/>
    <col min="11271" max="11271" width="5.3046875" style="187" customWidth="1"/>
    <col min="11272" max="11272" width="6.07421875" style="187" customWidth="1"/>
    <col min="11273" max="11520" width="9.23046875" style="187"/>
    <col min="11521" max="11521" width="4.69140625" style="187" customWidth="1"/>
    <col min="11522" max="11522" width="35.3046875" style="187" customWidth="1"/>
    <col min="11523" max="11523" width="6.07421875" style="187" customWidth="1"/>
    <col min="11524" max="11524" width="11.07421875" style="187" customWidth="1"/>
    <col min="11525" max="11525" width="5.765625" style="187" customWidth="1"/>
    <col min="11526" max="11526" width="5.69140625" style="187" customWidth="1"/>
    <col min="11527" max="11527" width="5.3046875" style="187" customWidth="1"/>
    <col min="11528" max="11528" width="6.07421875" style="187" customWidth="1"/>
    <col min="11529" max="11776" width="9.23046875" style="187"/>
    <col min="11777" max="11777" width="4.69140625" style="187" customWidth="1"/>
    <col min="11778" max="11778" width="35.3046875" style="187" customWidth="1"/>
    <col min="11779" max="11779" width="6.07421875" style="187" customWidth="1"/>
    <col min="11780" max="11780" width="11.07421875" style="187" customWidth="1"/>
    <col min="11781" max="11781" width="5.765625" style="187" customWidth="1"/>
    <col min="11782" max="11782" width="5.69140625" style="187" customWidth="1"/>
    <col min="11783" max="11783" width="5.3046875" style="187" customWidth="1"/>
    <col min="11784" max="11784" width="6.07421875" style="187" customWidth="1"/>
    <col min="11785" max="12032" width="9.23046875" style="187"/>
    <col min="12033" max="12033" width="4.69140625" style="187" customWidth="1"/>
    <col min="12034" max="12034" width="35.3046875" style="187" customWidth="1"/>
    <col min="12035" max="12035" width="6.07421875" style="187" customWidth="1"/>
    <col min="12036" max="12036" width="11.07421875" style="187" customWidth="1"/>
    <col min="12037" max="12037" width="5.765625" style="187" customWidth="1"/>
    <col min="12038" max="12038" width="5.69140625" style="187" customWidth="1"/>
    <col min="12039" max="12039" width="5.3046875" style="187" customWidth="1"/>
    <col min="12040" max="12040" width="6.07421875" style="187" customWidth="1"/>
    <col min="12041" max="12288" width="9.23046875" style="187"/>
    <col min="12289" max="12289" width="4.69140625" style="187" customWidth="1"/>
    <col min="12290" max="12290" width="35.3046875" style="187" customWidth="1"/>
    <col min="12291" max="12291" width="6.07421875" style="187" customWidth="1"/>
    <col min="12292" max="12292" width="11.07421875" style="187" customWidth="1"/>
    <col min="12293" max="12293" width="5.765625" style="187" customWidth="1"/>
    <col min="12294" max="12294" width="5.69140625" style="187" customWidth="1"/>
    <col min="12295" max="12295" width="5.3046875" style="187" customWidth="1"/>
    <col min="12296" max="12296" width="6.07421875" style="187" customWidth="1"/>
    <col min="12297" max="12544" width="9.23046875" style="187"/>
    <col min="12545" max="12545" width="4.69140625" style="187" customWidth="1"/>
    <col min="12546" max="12546" width="35.3046875" style="187" customWidth="1"/>
    <col min="12547" max="12547" width="6.07421875" style="187" customWidth="1"/>
    <col min="12548" max="12548" width="11.07421875" style="187" customWidth="1"/>
    <col min="12549" max="12549" width="5.765625" style="187" customWidth="1"/>
    <col min="12550" max="12550" width="5.69140625" style="187" customWidth="1"/>
    <col min="12551" max="12551" width="5.3046875" style="187" customWidth="1"/>
    <col min="12552" max="12552" width="6.07421875" style="187" customWidth="1"/>
    <col min="12553" max="12800" width="9.23046875" style="187"/>
    <col min="12801" max="12801" width="4.69140625" style="187" customWidth="1"/>
    <col min="12802" max="12802" width="35.3046875" style="187" customWidth="1"/>
    <col min="12803" max="12803" width="6.07421875" style="187" customWidth="1"/>
    <col min="12804" max="12804" width="11.07421875" style="187" customWidth="1"/>
    <col min="12805" max="12805" width="5.765625" style="187" customWidth="1"/>
    <col min="12806" max="12806" width="5.69140625" style="187" customWidth="1"/>
    <col min="12807" max="12807" width="5.3046875" style="187" customWidth="1"/>
    <col min="12808" max="12808" width="6.07421875" style="187" customWidth="1"/>
    <col min="12809" max="13056" width="9.23046875" style="187"/>
    <col min="13057" max="13057" width="4.69140625" style="187" customWidth="1"/>
    <col min="13058" max="13058" width="35.3046875" style="187" customWidth="1"/>
    <col min="13059" max="13059" width="6.07421875" style="187" customWidth="1"/>
    <col min="13060" max="13060" width="11.07421875" style="187" customWidth="1"/>
    <col min="13061" max="13061" width="5.765625" style="187" customWidth="1"/>
    <col min="13062" max="13062" width="5.69140625" style="187" customWidth="1"/>
    <col min="13063" max="13063" width="5.3046875" style="187" customWidth="1"/>
    <col min="13064" max="13064" width="6.07421875" style="187" customWidth="1"/>
    <col min="13065" max="13312" width="9.23046875" style="187"/>
    <col min="13313" max="13313" width="4.69140625" style="187" customWidth="1"/>
    <col min="13314" max="13314" width="35.3046875" style="187" customWidth="1"/>
    <col min="13315" max="13315" width="6.07421875" style="187" customWidth="1"/>
    <col min="13316" max="13316" width="11.07421875" style="187" customWidth="1"/>
    <col min="13317" max="13317" width="5.765625" style="187" customWidth="1"/>
    <col min="13318" max="13318" width="5.69140625" style="187" customWidth="1"/>
    <col min="13319" max="13319" width="5.3046875" style="187" customWidth="1"/>
    <col min="13320" max="13320" width="6.07421875" style="187" customWidth="1"/>
    <col min="13321" max="13568" width="9.23046875" style="187"/>
    <col min="13569" max="13569" width="4.69140625" style="187" customWidth="1"/>
    <col min="13570" max="13570" width="35.3046875" style="187" customWidth="1"/>
    <col min="13571" max="13571" width="6.07421875" style="187" customWidth="1"/>
    <col min="13572" max="13572" width="11.07421875" style="187" customWidth="1"/>
    <col min="13573" max="13573" width="5.765625" style="187" customWidth="1"/>
    <col min="13574" max="13574" width="5.69140625" style="187" customWidth="1"/>
    <col min="13575" max="13575" width="5.3046875" style="187" customWidth="1"/>
    <col min="13576" max="13576" width="6.07421875" style="187" customWidth="1"/>
    <col min="13577" max="13824" width="9.23046875" style="187"/>
    <col min="13825" max="13825" width="4.69140625" style="187" customWidth="1"/>
    <col min="13826" max="13826" width="35.3046875" style="187" customWidth="1"/>
    <col min="13827" max="13827" width="6.07421875" style="187" customWidth="1"/>
    <col min="13828" max="13828" width="11.07421875" style="187" customWidth="1"/>
    <col min="13829" max="13829" width="5.765625" style="187" customWidth="1"/>
    <col min="13830" max="13830" width="5.69140625" style="187" customWidth="1"/>
    <col min="13831" max="13831" width="5.3046875" style="187" customWidth="1"/>
    <col min="13832" max="13832" width="6.07421875" style="187" customWidth="1"/>
    <col min="13833" max="14080" width="9.23046875" style="187"/>
    <col min="14081" max="14081" width="4.69140625" style="187" customWidth="1"/>
    <col min="14082" max="14082" width="35.3046875" style="187" customWidth="1"/>
    <col min="14083" max="14083" width="6.07421875" style="187" customWidth="1"/>
    <col min="14084" max="14084" width="11.07421875" style="187" customWidth="1"/>
    <col min="14085" max="14085" width="5.765625" style="187" customWidth="1"/>
    <col min="14086" max="14086" width="5.69140625" style="187" customWidth="1"/>
    <col min="14087" max="14087" width="5.3046875" style="187" customWidth="1"/>
    <col min="14088" max="14088" width="6.07421875" style="187" customWidth="1"/>
    <col min="14089" max="14336" width="9.23046875" style="187"/>
    <col min="14337" max="14337" width="4.69140625" style="187" customWidth="1"/>
    <col min="14338" max="14338" width="35.3046875" style="187" customWidth="1"/>
    <col min="14339" max="14339" width="6.07421875" style="187" customWidth="1"/>
    <col min="14340" max="14340" width="11.07421875" style="187" customWidth="1"/>
    <col min="14341" max="14341" width="5.765625" style="187" customWidth="1"/>
    <col min="14342" max="14342" width="5.69140625" style="187" customWidth="1"/>
    <col min="14343" max="14343" width="5.3046875" style="187" customWidth="1"/>
    <col min="14344" max="14344" width="6.07421875" style="187" customWidth="1"/>
    <col min="14345" max="14592" width="9.23046875" style="187"/>
    <col min="14593" max="14593" width="4.69140625" style="187" customWidth="1"/>
    <col min="14594" max="14594" width="35.3046875" style="187" customWidth="1"/>
    <col min="14595" max="14595" width="6.07421875" style="187" customWidth="1"/>
    <col min="14596" max="14596" width="11.07421875" style="187" customWidth="1"/>
    <col min="14597" max="14597" width="5.765625" style="187" customWidth="1"/>
    <col min="14598" max="14598" width="5.69140625" style="187" customWidth="1"/>
    <col min="14599" max="14599" width="5.3046875" style="187" customWidth="1"/>
    <col min="14600" max="14600" width="6.07421875" style="187" customWidth="1"/>
    <col min="14601" max="14848" width="9.23046875" style="187"/>
    <col min="14849" max="14849" width="4.69140625" style="187" customWidth="1"/>
    <col min="14850" max="14850" width="35.3046875" style="187" customWidth="1"/>
    <col min="14851" max="14851" width="6.07421875" style="187" customWidth="1"/>
    <col min="14852" max="14852" width="11.07421875" style="187" customWidth="1"/>
    <col min="14853" max="14853" width="5.765625" style="187" customWidth="1"/>
    <col min="14854" max="14854" width="5.69140625" style="187" customWidth="1"/>
    <col min="14855" max="14855" width="5.3046875" style="187" customWidth="1"/>
    <col min="14856" max="14856" width="6.07421875" style="187" customWidth="1"/>
    <col min="14857" max="15104" width="9.23046875" style="187"/>
    <col min="15105" max="15105" width="4.69140625" style="187" customWidth="1"/>
    <col min="15106" max="15106" width="35.3046875" style="187" customWidth="1"/>
    <col min="15107" max="15107" width="6.07421875" style="187" customWidth="1"/>
    <col min="15108" max="15108" width="11.07421875" style="187" customWidth="1"/>
    <col min="15109" max="15109" width="5.765625" style="187" customWidth="1"/>
    <col min="15110" max="15110" width="5.69140625" style="187" customWidth="1"/>
    <col min="15111" max="15111" width="5.3046875" style="187" customWidth="1"/>
    <col min="15112" max="15112" width="6.07421875" style="187" customWidth="1"/>
    <col min="15113" max="15360" width="9.23046875" style="187"/>
    <col min="15361" max="15361" width="4.69140625" style="187" customWidth="1"/>
    <col min="15362" max="15362" width="35.3046875" style="187" customWidth="1"/>
    <col min="15363" max="15363" width="6.07421875" style="187" customWidth="1"/>
    <col min="15364" max="15364" width="11.07421875" style="187" customWidth="1"/>
    <col min="15365" max="15365" width="5.765625" style="187" customWidth="1"/>
    <col min="15366" max="15366" width="5.69140625" style="187" customWidth="1"/>
    <col min="15367" max="15367" width="5.3046875" style="187" customWidth="1"/>
    <col min="15368" max="15368" width="6.07421875" style="187" customWidth="1"/>
    <col min="15369" max="15616" width="9.23046875" style="187"/>
    <col min="15617" max="15617" width="4.69140625" style="187" customWidth="1"/>
    <col min="15618" max="15618" width="35.3046875" style="187" customWidth="1"/>
    <col min="15619" max="15619" width="6.07421875" style="187" customWidth="1"/>
    <col min="15620" max="15620" width="11.07421875" style="187" customWidth="1"/>
    <col min="15621" max="15621" width="5.765625" style="187" customWidth="1"/>
    <col min="15622" max="15622" width="5.69140625" style="187" customWidth="1"/>
    <col min="15623" max="15623" width="5.3046875" style="187" customWidth="1"/>
    <col min="15624" max="15624" width="6.07421875" style="187" customWidth="1"/>
    <col min="15625" max="15872" width="9.23046875" style="187"/>
    <col min="15873" max="15873" width="4.69140625" style="187" customWidth="1"/>
    <col min="15874" max="15874" width="35.3046875" style="187" customWidth="1"/>
    <col min="15875" max="15875" width="6.07421875" style="187" customWidth="1"/>
    <col min="15876" max="15876" width="11.07421875" style="187" customWidth="1"/>
    <col min="15877" max="15877" width="5.765625" style="187" customWidth="1"/>
    <col min="15878" max="15878" width="5.69140625" style="187" customWidth="1"/>
    <col min="15879" max="15879" width="5.3046875" style="187" customWidth="1"/>
    <col min="15880" max="15880" width="6.07421875" style="187" customWidth="1"/>
    <col min="15881" max="16128" width="9.23046875" style="187"/>
    <col min="16129" max="16129" width="4.69140625" style="187" customWidth="1"/>
    <col min="16130" max="16130" width="35.3046875" style="187" customWidth="1"/>
    <col min="16131" max="16131" width="6.07421875" style="187" customWidth="1"/>
    <col min="16132" max="16132" width="11.07421875" style="187" customWidth="1"/>
    <col min="16133" max="16133" width="5.765625" style="187" customWidth="1"/>
    <col min="16134" max="16134" width="5.69140625" style="187" customWidth="1"/>
    <col min="16135" max="16135" width="5.3046875" style="187" customWidth="1"/>
    <col min="16136" max="16136" width="6.07421875" style="187" customWidth="1"/>
    <col min="16137" max="16384" width="9.23046875" style="187"/>
  </cols>
  <sheetData>
    <row r="1" spans="1:34">
      <c r="A1" s="1046" t="s">
        <v>706</v>
      </c>
      <c r="B1" s="1046"/>
      <c r="C1" s="1046"/>
      <c r="D1" s="1046"/>
      <c r="E1" s="1046"/>
      <c r="F1" s="1046"/>
      <c r="G1" s="1046"/>
      <c r="H1" s="1046"/>
    </row>
    <row r="2" spans="1:34">
      <c r="A2" s="643"/>
      <c r="B2" s="643"/>
      <c r="C2" s="643"/>
      <c r="D2" s="643"/>
      <c r="E2" s="643"/>
      <c r="F2" s="1047" t="s">
        <v>155</v>
      </c>
      <c r="G2" s="1047"/>
      <c r="H2" s="1047"/>
    </row>
    <row r="3" spans="1:34">
      <c r="A3" s="1048" t="s">
        <v>0</v>
      </c>
      <c r="B3" s="1048" t="s">
        <v>37</v>
      </c>
      <c r="C3" s="1048" t="s">
        <v>38</v>
      </c>
      <c r="D3" s="1050" t="s">
        <v>156</v>
      </c>
      <c r="E3" s="1052" t="s">
        <v>373</v>
      </c>
      <c r="F3" s="1052"/>
      <c r="G3" s="1052"/>
      <c r="H3" s="1052"/>
      <c r="I3" s="1052"/>
      <c r="J3" s="1052"/>
      <c r="K3" s="1052"/>
      <c r="L3" s="1052"/>
      <c r="M3" s="1052"/>
      <c r="N3" s="1052"/>
      <c r="O3" s="1052"/>
      <c r="P3" s="1052"/>
      <c r="Q3" s="1052"/>
      <c r="R3" s="1052"/>
      <c r="S3" s="1052"/>
      <c r="T3" s="1052"/>
      <c r="U3" s="1052"/>
      <c r="V3" s="1052"/>
      <c r="W3" s="1052"/>
      <c r="X3" s="1052"/>
      <c r="Y3" s="1052"/>
      <c r="Z3" s="1052"/>
      <c r="AA3" s="1052"/>
      <c r="AB3" s="1052"/>
      <c r="AC3" s="1052"/>
      <c r="AD3" s="1052"/>
      <c r="AE3" s="1052"/>
    </row>
    <row r="4" spans="1:34" ht="45">
      <c r="A4" s="1049"/>
      <c r="B4" s="1048"/>
      <c r="C4" s="1049"/>
      <c r="D4" s="1051"/>
      <c r="E4" s="642" t="s">
        <v>374</v>
      </c>
      <c r="F4" s="642" t="s">
        <v>375</v>
      </c>
      <c r="G4" s="642" t="s">
        <v>376</v>
      </c>
      <c r="H4" s="642" t="s">
        <v>377</v>
      </c>
      <c r="I4" s="642" t="s">
        <v>378</v>
      </c>
      <c r="J4" s="642" t="s">
        <v>379</v>
      </c>
      <c r="K4" s="642" t="s">
        <v>380</v>
      </c>
      <c r="L4" s="642" t="s">
        <v>381</v>
      </c>
      <c r="M4" s="642" t="s">
        <v>382</v>
      </c>
      <c r="N4" s="642" t="s">
        <v>383</v>
      </c>
      <c r="O4" s="642" t="s">
        <v>384</v>
      </c>
      <c r="P4" s="642" t="s">
        <v>385</v>
      </c>
      <c r="Q4" s="642" t="s">
        <v>386</v>
      </c>
      <c r="R4" s="642" t="s">
        <v>387</v>
      </c>
      <c r="S4" s="642" t="s">
        <v>388</v>
      </c>
      <c r="T4" s="642" t="s">
        <v>389</v>
      </c>
      <c r="U4" s="642" t="s">
        <v>390</v>
      </c>
      <c r="V4" s="642" t="s">
        <v>391</v>
      </c>
      <c r="W4" s="642" t="s">
        <v>392</v>
      </c>
      <c r="X4" s="642" t="s">
        <v>393</v>
      </c>
      <c r="Y4" s="642" t="s">
        <v>394</v>
      </c>
      <c r="Z4" s="642" t="s">
        <v>395</v>
      </c>
      <c r="AA4" s="642" t="s">
        <v>396</v>
      </c>
      <c r="AB4" s="642" t="s">
        <v>397</v>
      </c>
      <c r="AC4" s="642" t="s">
        <v>398</v>
      </c>
      <c r="AD4" s="642" t="s">
        <v>399</v>
      </c>
      <c r="AE4" s="642" t="s">
        <v>400</v>
      </c>
    </row>
    <row r="5" spans="1:34" s="194" customFormat="1" ht="13">
      <c r="A5" s="190" t="s">
        <v>202</v>
      </c>
      <c r="B5" s="190" t="s">
        <v>203</v>
      </c>
      <c r="C5" s="190" t="s">
        <v>204</v>
      </c>
      <c r="D5" s="191" t="s">
        <v>1164</v>
      </c>
      <c r="E5" s="192" t="s">
        <v>206</v>
      </c>
      <c r="F5" s="193">
        <v>-6</v>
      </c>
      <c r="G5" s="192">
        <v>-7</v>
      </c>
      <c r="H5" s="193">
        <v>-8</v>
      </c>
      <c r="I5" s="192">
        <v>-9</v>
      </c>
      <c r="J5" s="193">
        <v>-10</v>
      </c>
      <c r="K5" s="192">
        <v>-11</v>
      </c>
      <c r="L5" s="193">
        <v>-12</v>
      </c>
      <c r="M5" s="192">
        <v>-13</v>
      </c>
      <c r="N5" s="193">
        <v>-14</v>
      </c>
      <c r="O5" s="192">
        <v>-15</v>
      </c>
      <c r="P5" s="193">
        <v>-16</v>
      </c>
      <c r="Q5" s="192">
        <v>-17</v>
      </c>
      <c r="R5" s="193">
        <v>-18</v>
      </c>
      <c r="S5" s="192">
        <v>-19</v>
      </c>
      <c r="T5" s="193">
        <v>-20</v>
      </c>
      <c r="U5" s="192">
        <v>-21</v>
      </c>
      <c r="V5" s="193">
        <v>-22</v>
      </c>
      <c r="W5" s="192">
        <v>-23</v>
      </c>
      <c r="X5" s="193">
        <v>-24</v>
      </c>
      <c r="Y5" s="192">
        <v>-25</v>
      </c>
      <c r="Z5" s="193">
        <v>-26</v>
      </c>
      <c r="AA5" s="192">
        <v>-27</v>
      </c>
      <c r="AB5" s="193">
        <v>-28</v>
      </c>
      <c r="AC5" s="192">
        <v>-29</v>
      </c>
      <c r="AD5" s="193">
        <v>-30</v>
      </c>
      <c r="AE5" s="192">
        <v>-31</v>
      </c>
    </row>
    <row r="6" spans="1:34" s="197" customFormat="1" ht="33">
      <c r="A6" s="195"/>
      <c r="B6" s="195" t="s">
        <v>307</v>
      </c>
      <c r="C6" s="196"/>
      <c r="D6" s="720">
        <v>25428.451000000001</v>
      </c>
      <c r="E6" s="321">
        <v>1189.82</v>
      </c>
      <c r="F6" s="321">
        <v>412.66999999999996</v>
      </c>
      <c r="G6" s="321">
        <v>169.35</v>
      </c>
      <c r="H6" s="321">
        <v>354.22</v>
      </c>
      <c r="I6" s="321">
        <v>73.61</v>
      </c>
      <c r="J6" s="321">
        <v>60.721000000000004</v>
      </c>
      <c r="K6" s="321">
        <v>38.299999999999997</v>
      </c>
      <c r="L6" s="321">
        <v>37.880000000000003</v>
      </c>
      <c r="M6" s="321">
        <v>37.349999999999994</v>
      </c>
      <c r="N6" s="321">
        <v>45.709999999999994</v>
      </c>
      <c r="O6" s="321">
        <v>242.17000000000004</v>
      </c>
      <c r="P6" s="321">
        <v>46.540000000000006</v>
      </c>
      <c r="Q6" s="321">
        <v>140.56</v>
      </c>
      <c r="R6" s="321">
        <v>27.47</v>
      </c>
      <c r="S6" s="321">
        <v>62.420000000000009</v>
      </c>
      <c r="T6" s="321">
        <v>102.81</v>
      </c>
      <c r="U6" s="321">
        <v>4125.3999999999996</v>
      </c>
      <c r="V6" s="321">
        <v>451.22</v>
      </c>
      <c r="W6" s="321">
        <v>297.48999999999995</v>
      </c>
      <c r="X6" s="321">
        <v>4645.08</v>
      </c>
      <c r="Y6" s="321">
        <v>3243.3700000000003</v>
      </c>
      <c r="Z6" s="321">
        <v>854.23</v>
      </c>
      <c r="AA6" s="321">
        <v>352.34000000000003</v>
      </c>
      <c r="AB6" s="321">
        <v>880.2</v>
      </c>
      <c r="AC6" s="321">
        <v>269.16000000000003</v>
      </c>
      <c r="AD6" s="321">
        <v>1529.7299999999998</v>
      </c>
      <c r="AE6" s="321">
        <v>5738.63</v>
      </c>
    </row>
    <row r="7" spans="1:34" s="197" customFormat="1">
      <c r="A7" s="198">
        <v>1</v>
      </c>
      <c r="B7" s="199" t="s">
        <v>41</v>
      </c>
      <c r="C7" s="200" t="s">
        <v>4</v>
      </c>
      <c r="D7" s="322">
        <v>9554.0155000000013</v>
      </c>
      <c r="E7" s="322">
        <v>471.36</v>
      </c>
      <c r="F7" s="322">
        <v>82.58</v>
      </c>
      <c r="G7" s="322">
        <v>1.07</v>
      </c>
      <c r="H7" s="322">
        <v>100.31</v>
      </c>
      <c r="I7" s="322">
        <v>0</v>
      </c>
      <c r="J7" s="322">
        <v>0</v>
      </c>
      <c r="K7" s="322">
        <v>2.7799999999999994</v>
      </c>
      <c r="L7" s="322">
        <v>0</v>
      </c>
      <c r="M7" s="322">
        <v>0</v>
      </c>
      <c r="N7" s="322">
        <v>0</v>
      </c>
      <c r="O7" s="322">
        <v>0</v>
      </c>
      <c r="P7" s="322">
        <v>0</v>
      </c>
      <c r="Q7" s="322">
        <v>0</v>
      </c>
      <c r="R7" s="322">
        <v>0</v>
      </c>
      <c r="S7" s="322">
        <v>0</v>
      </c>
      <c r="T7" s="322">
        <v>0</v>
      </c>
      <c r="U7" s="322">
        <v>232.29</v>
      </c>
      <c r="V7" s="322">
        <v>30.22</v>
      </c>
      <c r="W7" s="322">
        <v>2.1400000000000006</v>
      </c>
      <c r="X7" s="322">
        <v>2733.9700000000003</v>
      </c>
      <c r="Y7" s="322">
        <v>1759.3500000000004</v>
      </c>
      <c r="Z7" s="322">
        <v>518.12</v>
      </c>
      <c r="AA7" s="322">
        <v>215.48</v>
      </c>
      <c r="AB7" s="322">
        <v>460.4255</v>
      </c>
      <c r="AC7" s="322">
        <v>113.52000000000001</v>
      </c>
      <c r="AD7" s="322">
        <v>919.43999999999983</v>
      </c>
      <c r="AE7" s="322">
        <v>1910.9600000000003</v>
      </c>
    </row>
    <row r="8" spans="1:34">
      <c r="A8" s="201" t="s">
        <v>42</v>
      </c>
      <c r="B8" s="201" t="s">
        <v>43</v>
      </c>
      <c r="C8" s="202" t="s">
        <v>5</v>
      </c>
      <c r="D8" s="323">
        <v>763.31540000000007</v>
      </c>
      <c r="E8" s="323">
        <v>0</v>
      </c>
      <c r="F8" s="323">
        <v>0</v>
      </c>
      <c r="G8" s="323">
        <v>0</v>
      </c>
      <c r="H8" s="323">
        <v>6.13</v>
      </c>
      <c r="I8" s="323">
        <v>0</v>
      </c>
      <c r="J8" s="323">
        <v>0</v>
      </c>
      <c r="K8" s="323">
        <v>0</v>
      </c>
      <c r="L8" s="323">
        <v>0</v>
      </c>
      <c r="M8" s="323">
        <v>0</v>
      </c>
      <c r="N8" s="323">
        <v>0</v>
      </c>
      <c r="O8" s="323">
        <v>0</v>
      </c>
      <c r="P8" s="323">
        <v>0</v>
      </c>
      <c r="Q8" s="323">
        <v>0</v>
      </c>
      <c r="R8" s="323">
        <v>0</v>
      </c>
      <c r="S8" s="323">
        <v>0</v>
      </c>
      <c r="T8" s="323">
        <v>0</v>
      </c>
      <c r="U8" s="323">
        <v>0</v>
      </c>
      <c r="V8" s="323">
        <v>0</v>
      </c>
      <c r="W8" s="323">
        <v>0</v>
      </c>
      <c r="X8" s="323">
        <v>0</v>
      </c>
      <c r="Y8" s="323">
        <v>265.8</v>
      </c>
      <c r="Z8" s="323">
        <v>111.41999999999999</v>
      </c>
      <c r="AA8" s="323">
        <v>91.710000000000008</v>
      </c>
      <c r="AB8" s="323">
        <v>153.49539999999999</v>
      </c>
      <c r="AC8" s="323">
        <v>29.43</v>
      </c>
      <c r="AD8" s="323">
        <v>66.2</v>
      </c>
      <c r="AE8" s="323">
        <v>39.130000000000003</v>
      </c>
      <c r="AH8" s="197"/>
    </row>
    <row r="9" spans="1:34" s="205" customFormat="1" ht="33">
      <c r="A9" s="203"/>
      <c r="B9" s="203" t="s">
        <v>308</v>
      </c>
      <c r="C9" s="204" t="s">
        <v>44</v>
      </c>
      <c r="D9" s="324">
        <v>723.2654</v>
      </c>
      <c r="E9" s="324">
        <v>0</v>
      </c>
      <c r="F9" s="324">
        <v>0</v>
      </c>
      <c r="G9" s="324">
        <v>0</v>
      </c>
      <c r="H9" s="324">
        <v>6.13</v>
      </c>
      <c r="I9" s="324">
        <v>0</v>
      </c>
      <c r="J9" s="324">
        <v>0</v>
      </c>
      <c r="K9" s="324">
        <v>0</v>
      </c>
      <c r="L9" s="324">
        <v>0</v>
      </c>
      <c r="M9" s="324">
        <v>0</v>
      </c>
      <c r="N9" s="324">
        <v>0</v>
      </c>
      <c r="O9" s="324">
        <v>0</v>
      </c>
      <c r="P9" s="324">
        <v>0</v>
      </c>
      <c r="Q9" s="324">
        <v>0</v>
      </c>
      <c r="R9" s="324">
        <v>0</v>
      </c>
      <c r="S9" s="324">
        <v>0</v>
      </c>
      <c r="T9" s="324">
        <v>0</v>
      </c>
      <c r="U9" s="324">
        <v>0</v>
      </c>
      <c r="V9" s="324">
        <v>0</v>
      </c>
      <c r="W9" s="324">
        <v>0</v>
      </c>
      <c r="X9" s="324">
        <v>0</v>
      </c>
      <c r="Y9" s="324">
        <v>265.8</v>
      </c>
      <c r="Z9" s="324">
        <v>109.95</v>
      </c>
      <c r="AA9" s="324">
        <v>91.710000000000008</v>
      </c>
      <c r="AB9" s="324">
        <v>153.49539999999999</v>
      </c>
      <c r="AC9" s="324">
        <v>29.43</v>
      </c>
      <c r="AD9" s="324">
        <v>66.75</v>
      </c>
      <c r="AE9" s="324">
        <v>0</v>
      </c>
      <c r="AH9" s="197"/>
    </row>
    <row r="10" spans="1:34" s="205" customFormat="1" hidden="1">
      <c r="A10" s="203"/>
      <c r="B10" s="203"/>
      <c r="C10" s="204"/>
      <c r="D10" s="324">
        <v>0</v>
      </c>
      <c r="E10" s="324">
        <v>0</v>
      </c>
      <c r="F10" s="324">
        <v>0</v>
      </c>
      <c r="G10" s="324">
        <v>0</v>
      </c>
      <c r="H10" s="324">
        <v>0</v>
      </c>
      <c r="I10" s="324">
        <v>0</v>
      </c>
      <c r="J10" s="324">
        <v>0</v>
      </c>
      <c r="K10" s="324">
        <v>0</v>
      </c>
      <c r="L10" s="324">
        <v>0</v>
      </c>
      <c r="M10" s="324">
        <v>0</v>
      </c>
      <c r="N10" s="324">
        <v>0</v>
      </c>
      <c r="O10" s="324">
        <v>0</v>
      </c>
      <c r="P10" s="324">
        <v>0</v>
      </c>
      <c r="Q10" s="324">
        <v>0</v>
      </c>
      <c r="R10" s="324">
        <v>0</v>
      </c>
      <c r="S10" s="324">
        <v>0</v>
      </c>
      <c r="T10" s="324">
        <v>0</v>
      </c>
      <c r="U10" s="324">
        <v>0</v>
      </c>
      <c r="V10" s="324">
        <v>0</v>
      </c>
      <c r="W10" s="324">
        <v>0</v>
      </c>
      <c r="X10" s="324">
        <v>0</v>
      </c>
      <c r="Y10" s="324">
        <v>0</v>
      </c>
      <c r="Z10" s="324">
        <v>0</v>
      </c>
      <c r="AA10" s="324">
        <v>0</v>
      </c>
      <c r="AB10" s="324">
        <v>0</v>
      </c>
      <c r="AC10" s="324">
        <v>0</v>
      </c>
      <c r="AD10" s="324">
        <v>0</v>
      </c>
      <c r="AE10" s="324">
        <v>0</v>
      </c>
      <c r="AH10" s="197"/>
    </row>
    <row r="11" spans="1:34" s="205" customFormat="1" hidden="1">
      <c r="A11" s="203"/>
      <c r="B11" s="203"/>
      <c r="C11" s="204"/>
      <c r="D11" s="324">
        <v>0</v>
      </c>
      <c r="E11" s="324">
        <v>0</v>
      </c>
      <c r="F11" s="324">
        <v>0</v>
      </c>
      <c r="G11" s="324">
        <v>0</v>
      </c>
      <c r="H11" s="324">
        <v>0</v>
      </c>
      <c r="I11" s="324">
        <v>0</v>
      </c>
      <c r="J11" s="324">
        <v>0</v>
      </c>
      <c r="K11" s="324">
        <v>0</v>
      </c>
      <c r="L11" s="324">
        <v>0</v>
      </c>
      <c r="M11" s="324">
        <v>0</v>
      </c>
      <c r="N11" s="324">
        <v>0</v>
      </c>
      <c r="O11" s="324">
        <v>0</v>
      </c>
      <c r="P11" s="324">
        <v>0</v>
      </c>
      <c r="Q11" s="324">
        <v>0</v>
      </c>
      <c r="R11" s="324">
        <v>0</v>
      </c>
      <c r="S11" s="324">
        <v>0</v>
      </c>
      <c r="T11" s="324">
        <v>0</v>
      </c>
      <c r="U11" s="324">
        <v>0</v>
      </c>
      <c r="V11" s="324">
        <v>0</v>
      </c>
      <c r="W11" s="324">
        <v>0</v>
      </c>
      <c r="X11" s="324">
        <v>0</v>
      </c>
      <c r="Y11" s="324">
        <v>0</v>
      </c>
      <c r="Z11" s="324">
        <v>0</v>
      </c>
      <c r="AA11" s="324">
        <v>0</v>
      </c>
      <c r="AB11" s="324">
        <v>0</v>
      </c>
      <c r="AC11" s="324">
        <v>0</v>
      </c>
      <c r="AD11" s="324">
        <v>0</v>
      </c>
      <c r="AE11" s="324">
        <v>0</v>
      </c>
      <c r="AH11" s="197"/>
    </row>
    <row r="12" spans="1:34">
      <c r="A12" s="201" t="s">
        <v>45</v>
      </c>
      <c r="B12" s="201" t="s">
        <v>46</v>
      </c>
      <c r="C12" s="202" t="s">
        <v>6</v>
      </c>
      <c r="D12" s="323">
        <v>482.24</v>
      </c>
      <c r="E12" s="323">
        <v>3.4699999999999998</v>
      </c>
      <c r="F12" s="323">
        <v>24</v>
      </c>
      <c r="G12" s="323">
        <v>0</v>
      </c>
      <c r="H12" s="323">
        <v>3.26</v>
      </c>
      <c r="I12" s="323">
        <v>0</v>
      </c>
      <c r="J12" s="323">
        <v>0</v>
      </c>
      <c r="K12" s="323">
        <v>0</v>
      </c>
      <c r="L12" s="323">
        <v>0</v>
      </c>
      <c r="M12" s="323">
        <v>0</v>
      </c>
      <c r="N12" s="323">
        <v>0</v>
      </c>
      <c r="O12" s="323">
        <v>0</v>
      </c>
      <c r="P12" s="323">
        <v>0</v>
      </c>
      <c r="Q12" s="323">
        <v>0</v>
      </c>
      <c r="R12" s="323">
        <v>0</v>
      </c>
      <c r="S12" s="323">
        <v>0</v>
      </c>
      <c r="T12" s="323">
        <v>0</v>
      </c>
      <c r="U12" s="323">
        <v>110.27</v>
      </c>
      <c r="V12" s="323">
        <v>21.74</v>
      </c>
      <c r="W12" s="323">
        <v>0</v>
      </c>
      <c r="X12" s="323">
        <v>67.84</v>
      </c>
      <c r="Y12" s="323">
        <v>92.6</v>
      </c>
      <c r="Z12" s="323">
        <v>19.450000000000003</v>
      </c>
      <c r="AA12" s="323">
        <v>18.099999999999998</v>
      </c>
      <c r="AB12" s="323">
        <v>0.28999999999999998</v>
      </c>
      <c r="AC12" s="323">
        <v>19.47</v>
      </c>
      <c r="AD12" s="323">
        <v>31.709999999999997</v>
      </c>
      <c r="AE12" s="323">
        <v>70.040000000000006</v>
      </c>
      <c r="AH12" s="197"/>
    </row>
    <row r="13" spans="1:34">
      <c r="A13" s="201" t="s">
        <v>47</v>
      </c>
      <c r="B13" s="201" t="s">
        <v>48</v>
      </c>
      <c r="C13" s="202" t="s">
        <v>7</v>
      </c>
      <c r="D13" s="323">
        <v>3134.1100999999999</v>
      </c>
      <c r="E13" s="323">
        <v>52.21</v>
      </c>
      <c r="F13" s="323">
        <v>11.11</v>
      </c>
      <c r="G13" s="323">
        <v>0.20000000000000007</v>
      </c>
      <c r="H13" s="323">
        <v>44.13</v>
      </c>
      <c r="I13" s="323">
        <v>0</v>
      </c>
      <c r="J13" s="323">
        <v>0</v>
      </c>
      <c r="K13" s="323">
        <v>0.5</v>
      </c>
      <c r="L13" s="323">
        <v>0</v>
      </c>
      <c r="M13" s="323">
        <v>0</v>
      </c>
      <c r="N13" s="323">
        <v>0</v>
      </c>
      <c r="O13" s="323">
        <v>0</v>
      </c>
      <c r="P13" s="323">
        <v>0</v>
      </c>
      <c r="Q13" s="323">
        <v>0</v>
      </c>
      <c r="R13" s="323">
        <v>0</v>
      </c>
      <c r="S13" s="323">
        <v>0</v>
      </c>
      <c r="T13" s="323">
        <v>0</v>
      </c>
      <c r="U13" s="323">
        <v>3.62</v>
      </c>
      <c r="V13" s="323">
        <v>0</v>
      </c>
      <c r="W13" s="323">
        <v>0</v>
      </c>
      <c r="X13" s="323">
        <v>1334.64</v>
      </c>
      <c r="Y13" s="323">
        <v>421.7</v>
      </c>
      <c r="Z13" s="323">
        <v>196.26</v>
      </c>
      <c r="AA13" s="323">
        <v>104.24000000000001</v>
      </c>
      <c r="AB13" s="323">
        <v>127.41010000000001</v>
      </c>
      <c r="AC13" s="323">
        <v>63.39</v>
      </c>
      <c r="AD13" s="323">
        <v>51.69</v>
      </c>
      <c r="AE13" s="323">
        <v>723.01</v>
      </c>
      <c r="AH13" s="197"/>
    </row>
    <row r="14" spans="1:34">
      <c r="A14" s="201" t="s">
        <v>49</v>
      </c>
      <c r="B14" s="201" t="s">
        <v>50</v>
      </c>
      <c r="C14" s="202" t="s">
        <v>35</v>
      </c>
      <c r="D14" s="323">
        <v>303.34000000000003</v>
      </c>
      <c r="E14" s="323">
        <v>0</v>
      </c>
      <c r="F14" s="323">
        <v>0</v>
      </c>
      <c r="G14" s="323">
        <v>0</v>
      </c>
      <c r="H14" s="323">
        <v>0</v>
      </c>
      <c r="I14" s="323">
        <v>0</v>
      </c>
      <c r="J14" s="323">
        <v>0</v>
      </c>
      <c r="K14" s="323">
        <v>0</v>
      </c>
      <c r="L14" s="323">
        <v>0</v>
      </c>
      <c r="M14" s="323">
        <v>0</v>
      </c>
      <c r="N14" s="323">
        <v>0</v>
      </c>
      <c r="O14" s="323">
        <v>0</v>
      </c>
      <c r="P14" s="323">
        <v>0</v>
      </c>
      <c r="Q14" s="323">
        <v>0</v>
      </c>
      <c r="R14" s="323">
        <v>0</v>
      </c>
      <c r="S14" s="323">
        <v>0</v>
      </c>
      <c r="T14" s="323">
        <v>0</v>
      </c>
      <c r="U14" s="323">
        <v>0</v>
      </c>
      <c r="V14" s="323">
        <v>0</v>
      </c>
      <c r="W14" s="323">
        <v>0</v>
      </c>
      <c r="X14" s="323">
        <v>154.47</v>
      </c>
      <c r="Y14" s="323">
        <v>0</v>
      </c>
      <c r="Z14" s="323">
        <v>0</v>
      </c>
      <c r="AA14" s="323">
        <v>0</v>
      </c>
      <c r="AB14" s="323">
        <v>0</v>
      </c>
      <c r="AC14" s="323">
        <v>0</v>
      </c>
      <c r="AD14" s="323">
        <v>0</v>
      </c>
      <c r="AE14" s="323">
        <v>148.87</v>
      </c>
      <c r="AH14" s="197"/>
    </row>
    <row r="15" spans="1:34" hidden="1">
      <c r="A15" s="201" t="s">
        <v>51</v>
      </c>
      <c r="B15" s="201" t="s">
        <v>52</v>
      </c>
      <c r="C15" s="202" t="s">
        <v>36</v>
      </c>
      <c r="D15" s="323">
        <v>0</v>
      </c>
      <c r="E15" s="323">
        <v>0</v>
      </c>
      <c r="F15" s="323">
        <v>0</v>
      </c>
      <c r="G15" s="323">
        <v>0</v>
      </c>
      <c r="H15" s="323">
        <v>0</v>
      </c>
      <c r="I15" s="323">
        <v>0</v>
      </c>
      <c r="J15" s="323">
        <v>0</v>
      </c>
      <c r="K15" s="323">
        <v>0</v>
      </c>
      <c r="L15" s="323">
        <v>0</v>
      </c>
      <c r="M15" s="323">
        <v>0</v>
      </c>
      <c r="N15" s="323">
        <v>0</v>
      </c>
      <c r="O15" s="323">
        <v>0</v>
      </c>
      <c r="P15" s="323">
        <v>0</v>
      </c>
      <c r="Q15" s="323">
        <v>0</v>
      </c>
      <c r="R15" s="323">
        <v>0</v>
      </c>
      <c r="S15" s="323">
        <v>0</v>
      </c>
      <c r="T15" s="323">
        <v>0</v>
      </c>
      <c r="U15" s="323">
        <v>0</v>
      </c>
      <c r="V15" s="323">
        <v>0</v>
      </c>
      <c r="W15" s="323">
        <v>0</v>
      </c>
      <c r="X15" s="323">
        <v>0</v>
      </c>
      <c r="Y15" s="323">
        <v>0</v>
      </c>
      <c r="Z15" s="323">
        <v>0</v>
      </c>
      <c r="AA15" s="323">
        <v>0</v>
      </c>
      <c r="AB15" s="323">
        <v>0</v>
      </c>
      <c r="AC15" s="323">
        <v>0</v>
      </c>
      <c r="AD15" s="323">
        <v>0</v>
      </c>
      <c r="AE15" s="323">
        <v>0</v>
      </c>
      <c r="AH15" s="197"/>
    </row>
    <row r="16" spans="1:34">
      <c r="A16" s="201" t="s">
        <v>51</v>
      </c>
      <c r="B16" s="201" t="s">
        <v>54</v>
      </c>
      <c r="C16" s="202" t="s">
        <v>55</v>
      </c>
      <c r="D16" s="323">
        <v>4298.7199999999993</v>
      </c>
      <c r="E16" s="323">
        <v>415.68</v>
      </c>
      <c r="F16" s="323">
        <v>47.47</v>
      </c>
      <c r="G16" s="323">
        <v>0.87</v>
      </c>
      <c r="H16" s="323">
        <v>37.909999999999997</v>
      </c>
      <c r="I16" s="323">
        <v>0</v>
      </c>
      <c r="J16" s="323">
        <v>0</v>
      </c>
      <c r="K16" s="323">
        <v>0</v>
      </c>
      <c r="L16" s="323">
        <v>0</v>
      </c>
      <c r="M16" s="323">
        <v>0</v>
      </c>
      <c r="N16" s="323">
        <v>0</v>
      </c>
      <c r="O16" s="323">
        <v>0</v>
      </c>
      <c r="P16" s="323">
        <v>0</v>
      </c>
      <c r="Q16" s="323">
        <v>0</v>
      </c>
      <c r="R16" s="323">
        <v>0</v>
      </c>
      <c r="S16" s="323">
        <v>0</v>
      </c>
      <c r="T16" s="323">
        <v>0</v>
      </c>
      <c r="U16" s="323">
        <v>118.4</v>
      </c>
      <c r="V16" s="323">
        <v>0</v>
      </c>
      <c r="W16" s="323">
        <v>1.29</v>
      </c>
      <c r="X16" s="323">
        <v>1174.77</v>
      </c>
      <c r="Y16" s="323">
        <v>979.25</v>
      </c>
      <c r="Z16" s="323">
        <v>190.7</v>
      </c>
      <c r="AA16" s="323">
        <v>0</v>
      </c>
      <c r="AB16" s="323">
        <v>174.12</v>
      </c>
      <c r="AC16" s="323">
        <v>0</v>
      </c>
      <c r="AD16" s="323">
        <v>322.02</v>
      </c>
      <c r="AE16" s="323">
        <v>836.24</v>
      </c>
      <c r="AH16" s="197"/>
    </row>
    <row r="17" spans="1:34">
      <c r="A17" s="201" t="s">
        <v>53</v>
      </c>
      <c r="B17" s="201" t="s">
        <v>309</v>
      </c>
      <c r="C17" s="202" t="s">
        <v>58</v>
      </c>
      <c r="D17" s="323">
        <v>570.53</v>
      </c>
      <c r="E17" s="323">
        <v>0</v>
      </c>
      <c r="F17" s="323">
        <v>0</v>
      </c>
      <c r="G17" s="323">
        <v>0</v>
      </c>
      <c r="H17" s="323">
        <v>8.8800000000000008</v>
      </c>
      <c r="I17" s="323">
        <v>0</v>
      </c>
      <c r="J17" s="323">
        <v>0</v>
      </c>
      <c r="K17" s="323">
        <v>2.2799999999999998</v>
      </c>
      <c r="L17" s="323">
        <v>0</v>
      </c>
      <c r="M17" s="323">
        <v>0</v>
      </c>
      <c r="N17" s="323">
        <v>0</v>
      </c>
      <c r="O17" s="323">
        <v>0</v>
      </c>
      <c r="P17" s="323">
        <v>0</v>
      </c>
      <c r="Q17" s="323">
        <v>0</v>
      </c>
      <c r="R17" s="323">
        <v>0</v>
      </c>
      <c r="S17" s="323">
        <v>0</v>
      </c>
      <c r="T17" s="323">
        <v>0</v>
      </c>
      <c r="U17" s="323">
        <v>0</v>
      </c>
      <c r="V17" s="323">
        <v>8.48</v>
      </c>
      <c r="W17" s="323">
        <v>0.85000000000000009</v>
      </c>
      <c r="X17" s="323">
        <v>2.25</v>
      </c>
      <c r="Y17" s="323">
        <v>0</v>
      </c>
      <c r="Z17" s="323">
        <v>0.29000000000000004</v>
      </c>
      <c r="AA17" s="323">
        <v>1.43</v>
      </c>
      <c r="AB17" s="323">
        <v>4.7200000000000006</v>
      </c>
      <c r="AC17" s="323">
        <v>0</v>
      </c>
      <c r="AD17" s="323">
        <v>447.68</v>
      </c>
      <c r="AE17" s="323">
        <v>93.67</v>
      </c>
      <c r="AH17" s="197"/>
    </row>
    <row r="18" spans="1:34" s="205" customFormat="1" hidden="1">
      <c r="A18" s="201" t="s">
        <v>59</v>
      </c>
      <c r="B18" s="201" t="s">
        <v>310</v>
      </c>
      <c r="C18" s="202" t="s">
        <v>248</v>
      </c>
      <c r="D18" s="324">
        <v>0</v>
      </c>
      <c r="E18" s="323">
        <v>0</v>
      </c>
      <c r="F18" s="323">
        <v>0</v>
      </c>
      <c r="G18" s="323">
        <v>0</v>
      </c>
      <c r="H18" s="323">
        <v>0</v>
      </c>
      <c r="I18" s="323">
        <v>0</v>
      </c>
      <c r="J18" s="323">
        <v>0</v>
      </c>
      <c r="K18" s="323">
        <v>0</v>
      </c>
      <c r="L18" s="323">
        <v>0</v>
      </c>
      <c r="M18" s="323">
        <v>0</v>
      </c>
      <c r="N18" s="323">
        <v>0</v>
      </c>
      <c r="O18" s="323">
        <v>0</v>
      </c>
      <c r="P18" s="323">
        <v>0</v>
      </c>
      <c r="Q18" s="323">
        <v>0</v>
      </c>
      <c r="R18" s="323">
        <v>0</v>
      </c>
      <c r="S18" s="323">
        <v>0</v>
      </c>
      <c r="T18" s="323">
        <v>0</v>
      </c>
      <c r="U18" s="323">
        <v>0</v>
      </c>
      <c r="V18" s="323">
        <v>0</v>
      </c>
      <c r="W18" s="323">
        <v>0</v>
      </c>
      <c r="X18" s="323">
        <v>0</v>
      </c>
      <c r="Y18" s="323">
        <v>0</v>
      </c>
      <c r="Z18" s="323">
        <v>0</v>
      </c>
      <c r="AA18" s="323">
        <v>0</v>
      </c>
      <c r="AB18" s="323">
        <v>0</v>
      </c>
      <c r="AC18" s="323">
        <v>0</v>
      </c>
      <c r="AD18" s="323">
        <v>0</v>
      </c>
      <c r="AE18" s="323">
        <v>0</v>
      </c>
      <c r="AH18" s="197"/>
    </row>
    <row r="19" spans="1:34">
      <c r="A19" s="201" t="s">
        <v>56</v>
      </c>
      <c r="B19" s="201" t="s">
        <v>60</v>
      </c>
      <c r="C19" s="202" t="s">
        <v>61</v>
      </c>
      <c r="D19" s="323">
        <v>1.7600000000000002</v>
      </c>
      <c r="E19" s="323">
        <v>0</v>
      </c>
      <c r="F19" s="323">
        <v>0</v>
      </c>
      <c r="G19" s="323">
        <v>0</v>
      </c>
      <c r="H19" s="323">
        <v>0</v>
      </c>
      <c r="I19" s="323">
        <v>0</v>
      </c>
      <c r="J19" s="323">
        <v>0</v>
      </c>
      <c r="K19" s="323">
        <v>0</v>
      </c>
      <c r="L19" s="323">
        <v>0</v>
      </c>
      <c r="M19" s="323">
        <v>0</v>
      </c>
      <c r="N19" s="323">
        <v>0</v>
      </c>
      <c r="O19" s="323">
        <v>0</v>
      </c>
      <c r="P19" s="323">
        <v>0</v>
      </c>
      <c r="Q19" s="323">
        <v>0</v>
      </c>
      <c r="R19" s="323">
        <v>0</v>
      </c>
      <c r="S19" s="323">
        <v>0</v>
      </c>
      <c r="T19" s="323">
        <v>0</v>
      </c>
      <c r="U19" s="323">
        <v>0</v>
      </c>
      <c r="V19" s="323">
        <v>0</v>
      </c>
      <c r="W19" s="323">
        <v>0</v>
      </c>
      <c r="X19" s="323">
        <v>0</v>
      </c>
      <c r="Y19" s="323">
        <v>0</v>
      </c>
      <c r="Z19" s="323">
        <v>0</v>
      </c>
      <c r="AA19" s="323">
        <v>0</v>
      </c>
      <c r="AB19" s="323">
        <v>0.39</v>
      </c>
      <c r="AC19" s="323">
        <v>1.23</v>
      </c>
      <c r="AD19" s="323">
        <v>0.14000000000000001</v>
      </c>
      <c r="AE19" s="323">
        <v>0</v>
      </c>
      <c r="AH19" s="197"/>
    </row>
    <row r="20" spans="1:34" s="197" customFormat="1">
      <c r="A20" s="198">
        <v>2</v>
      </c>
      <c r="B20" s="199" t="s">
        <v>62</v>
      </c>
      <c r="C20" s="200" t="s">
        <v>9</v>
      </c>
      <c r="D20" s="325">
        <v>6556.9851000000008</v>
      </c>
      <c r="E20" s="322">
        <v>363.2</v>
      </c>
      <c r="F20" s="322">
        <v>224.64</v>
      </c>
      <c r="G20" s="322">
        <v>145.84</v>
      </c>
      <c r="H20" s="322">
        <v>253.91000000000003</v>
      </c>
      <c r="I20" s="322">
        <v>73.61</v>
      </c>
      <c r="J20" s="322">
        <v>60.721000000000004</v>
      </c>
      <c r="K20" s="322">
        <v>35.519999999999996</v>
      </c>
      <c r="L20" s="322">
        <v>37.700000000000003</v>
      </c>
      <c r="M20" s="322">
        <v>37.349999999999994</v>
      </c>
      <c r="N20" s="322">
        <v>45.709999999999994</v>
      </c>
      <c r="O20" s="322">
        <v>241.83000000000004</v>
      </c>
      <c r="P20" s="322">
        <v>46.540000000000006</v>
      </c>
      <c r="Q20" s="322">
        <v>140.56</v>
      </c>
      <c r="R20" s="322">
        <v>27.47</v>
      </c>
      <c r="S20" s="322">
        <v>62.420000000000009</v>
      </c>
      <c r="T20" s="322">
        <v>102.81</v>
      </c>
      <c r="U20" s="322">
        <v>867.25000000000011</v>
      </c>
      <c r="V20" s="322">
        <v>420.88000000000005</v>
      </c>
      <c r="W20" s="322">
        <v>270.08999999999997</v>
      </c>
      <c r="X20" s="322">
        <v>367.62</v>
      </c>
      <c r="Y20" s="322">
        <v>429.66</v>
      </c>
      <c r="Z20" s="322">
        <v>335.91999999999996</v>
      </c>
      <c r="AA20" s="322">
        <v>134.85000000000002</v>
      </c>
      <c r="AB20" s="322">
        <v>180.34409999999997</v>
      </c>
      <c r="AC20" s="322">
        <v>153.6</v>
      </c>
      <c r="AD20" s="322">
        <v>504.8599999999999</v>
      </c>
      <c r="AE20" s="322">
        <v>992.08000000000027</v>
      </c>
    </row>
    <row r="21" spans="1:34">
      <c r="A21" s="201" t="s">
        <v>63</v>
      </c>
      <c r="B21" s="201" t="s">
        <v>64</v>
      </c>
      <c r="C21" s="202" t="s">
        <v>10</v>
      </c>
      <c r="D21" s="323">
        <v>667.52</v>
      </c>
      <c r="E21" s="323">
        <v>46.43</v>
      </c>
      <c r="F21" s="323">
        <v>3.49</v>
      </c>
      <c r="G21" s="323">
        <v>0.36</v>
      </c>
      <c r="H21" s="323">
        <v>0</v>
      </c>
      <c r="I21" s="323">
        <v>1.02</v>
      </c>
      <c r="J21" s="323">
        <v>1.98</v>
      </c>
      <c r="K21" s="323">
        <v>0.04</v>
      </c>
      <c r="L21" s="323">
        <v>0</v>
      </c>
      <c r="M21" s="323">
        <v>0</v>
      </c>
      <c r="N21" s="323">
        <v>0</v>
      </c>
      <c r="O21" s="323">
        <v>21.17</v>
      </c>
      <c r="P21" s="323">
        <v>1.43</v>
      </c>
      <c r="Q21" s="323">
        <v>13.059999999999999</v>
      </c>
      <c r="R21" s="323">
        <v>0</v>
      </c>
      <c r="S21" s="323">
        <v>15.38</v>
      </c>
      <c r="T21" s="323">
        <v>61.34</v>
      </c>
      <c r="U21" s="323">
        <v>262.20999999999998</v>
      </c>
      <c r="V21" s="323">
        <v>46.98</v>
      </c>
      <c r="W21" s="323">
        <v>0.02</v>
      </c>
      <c r="X21" s="323">
        <v>0.79</v>
      </c>
      <c r="Y21" s="323">
        <v>136.04</v>
      </c>
      <c r="Z21" s="323">
        <v>7</v>
      </c>
      <c r="AA21" s="323">
        <v>0</v>
      </c>
      <c r="AB21" s="323">
        <v>0</v>
      </c>
      <c r="AC21" s="323">
        <v>0</v>
      </c>
      <c r="AD21" s="323">
        <v>0</v>
      </c>
      <c r="AE21" s="323">
        <v>48.78</v>
      </c>
      <c r="AH21" s="197"/>
    </row>
    <row r="22" spans="1:34">
      <c r="A22" s="201" t="s">
        <v>65</v>
      </c>
      <c r="B22" s="201" t="s">
        <v>66</v>
      </c>
      <c r="C22" s="202" t="s">
        <v>11</v>
      </c>
      <c r="D22" s="323">
        <v>37.06</v>
      </c>
      <c r="E22" s="323">
        <v>0.03</v>
      </c>
      <c r="F22" s="323">
        <v>3.82</v>
      </c>
      <c r="G22" s="323">
        <v>0.02</v>
      </c>
      <c r="H22" s="323">
        <v>0.01</v>
      </c>
      <c r="I22" s="323">
        <v>0.06</v>
      </c>
      <c r="J22" s="323">
        <v>0.56999999999999995</v>
      </c>
      <c r="K22" s="323">
        <v>0.01</v>
      </c>
      <c r="L22" s="323">
        <v>0.03</v>
      </c>
      <c r="M22" s="323">
        <v>7.0000000000000007E-2</v>
      </c>
      <c r="N22" s="323">
        <v>0.02</v>
      </c>
      <c r="O22" s="323">
        <v>0.03</v>
      </c>
      <c r="P22" s="323">
        <v>0.06</v>
      </c>
      <c r="Q22" s="323">
        <v>3.88</v>
      </c>
      <c r="R22" s="323">
        <v>0.41</v>
      </c>
      <c r="S22" s="323">
        <v>0.23</v>
      </c>
      <c r="T22" s="323">
        <v>0.12</v>
      </c>
      <c r="U22" s="323">
        <v>0.28999999999999998</v>
      </c>
      <c r="V22" s="323">
        <v>0.08</v>
      </c>
      <c r="W22" s="323">
        <v>7.0000000000000007E-2</v>
      </c>
      <c r="X22" s="323">
        <v>0.52</v>
      </c>
      <c r="Y22" s="323">
        <v>1.74</v>
      </c>
      <c r="Z22" s="323">
        <v>7.6</v>
      </c>
      <c r="AA22" s="323">
        <v>0</v>
      </c>
      <c r="AB22" s="323">
        <v>0</v>
      </c>
      <c r="AC22" s="323">
        <v>0</v>
      </c>
      <c r="AD22" s="323">
        <v>0</v>
      </c>
      <c r="AE22" s="323">
        <v>17.39</v>
      </c>
      <c r="AH22" s="197"/>
    </row>
    <row r="23" spans="1:34" hidden="1">
      <c r="A23" s="201" t="s">
        <v>67</v>
      </c>
      <c r="B23" s="201" t="s">
        <v>68</v>
      </c>
      <c r="C23" s="202" t="s">
        <v>12</v>
      </c>
      <c r="D23" s="323">
        <v>0</v>
      </c>
      <c r="E23" s="323">
        <v>0</v>
      </c>
      <c r="F23" s="323">
        <v>0</v>
      </c>
      <c r="G23" s="323">
        <v>0</v>
      </c>
      <c r="H23" s="323">
        <v>0</v>
      </c>
      <c r="I23" s="323">
        <v>0</v>
      </c>
      <c r="J23" s="323">
        <v>0</v>
      </c>
      <c r="K23" s="323">
        <v>0</v>
      </c>
      <c r="L23" s="323">
        <v>0</v>
      </c>
      <c r="M23" s="323">
        <v>0</v>
      </c>
      <c r="N23" s="323">
        <v>0</v>
      </c>
      <c r="O23" s="323">
        <v>0</v>
      </c>
      <c r="P23" s="323">
        <v>0</v>
      </c>
      <c r="Q23" s="323">
        <v>0</v>
      </c>
      <c r="R23" s="323">
        <v>0</v>
      </c>
      <c r="S23" s="323">
        <v>0</v>
      </c>
      <c r="T23" s="323">
        <v>0</v>
      </c>
      <c r="U23" s="323">
        <v>0</v>
      </c>
      <c r="V23" s="323">
        <v>0</v>
      </c>
      <c r="W23" s="323">
        <v>0</v>
      </c>
      <c r="X23" s="323">
        <v>0</v>
      </c>
      <c r="Y23" s="323">
        <v>0</v>
      </c>
      <c r="Z23" s="323">
        <v>0</v>
      </c>
      <c r="AA23" s="323">
        <v>0</v>
      </c>
      <c r="AB23" s="323">
        <v>0</v>
      </c>
      <c r="AC23" s="323">
        <v>0</v>
      </c>
      <c r="AD23" s="323">
        <v>0</v>
      </c>
      <c r="AE23" s="323">
        <v>0</v>
      </c>
      <c r="AH23" s="197"/>
    </row>
    <row r="24" spans="1:34" hidden="1">
      <c r="A24" s="201" t="s">
        <v>69</v>
      </c>
      <c r="B24" s="201" t="s">
        <v>70</v>
      </c>
      <c r="C24" s="202" t="s">
        <v>71</v>
      </c>
      <c r="D24" s="323">
        <v>0</v>
      </c>
      <c r="E24" s="323">
        <v>0</v>
      </c>
      <c r="F24" s="323">
        <v>0</v>
      </c>
      <c r="G24" s="323">
        <v>0</v>
      </c>
      <c r="H24" s="323">
        <v>0</v>
      </c>
      <c r="I24" s="323">
        <v>0</v>
      </c>
      <c r="J24" s="323">
        <v>0</v>
      </c>
      <c r="K24" s="323">
        <v>0</v>
      </c>
      <c r="L24" s="323">
        <v>0</v>
      </c>
      <c r="M24" s="323">
        <v>0</v>
      </c>
      <c r="N24" s="323">
        <v>0</v>
      </c>
      <c r="O24" s="323">
        <v>0</v>
      </c>
      <c r="P24" s="323">
        <v>0</v>
      </c>
      <c r="Q24" s="323">
        <v>0</v>
      </c>
      <c r="R24" s="323">
        <v>0</v>
      </c>
      <c r="S24" s="323">
        <v>0</v>
      </c>
      <c r="T24" s="323">
        <v>0</v>
      </c>
      <c r="U24" s="323">
        <v>0</v>
      </c>
      <c r="V24" s="323">
        <v>0</v>
      </c>
      <c r="W24" s="323">
        <v>0</v>
      </c>
      <c r="X24" s="323">
        <v>0</v>
      </c>
      <c r="Y24" s="323">
        <v>0</v>
      </c>
      <c r="Z24" s="323">
        <v>0</v>
      </c>
      <c r="AA24" s="323">
        <v>0</v>
      </c>
      <c r="AB24" s="323">
        <v>0</v>
      </c>
      <c r="AC24" s="323">
        <v>0</v>
      </c>
      <c r="AD24" s="323">
        <v>0</v>
      </c>
      <c r="AE24" s="323">
        <v>0</v>
      </c>
      <c r="AH24" s="197"/>
    </row>
    <row r="25" spans="1:34">
      <c r="A25" s="201" t="s">
        <v>67</v>
      </c>
      <c r="B25" s="201" t="s">
        <v>73</v>
      </c>
      <c r="C25" s="202" t="s">
        <v>74</v>
      </c>
      <c r="D25" s="323">
        <v>35.97</v>
      </c>
      <c r="E25" s="323">
        <v>0</v>
      </c>
      <c r="F25" s="323">
        <v>0</v>
      </c>
      <c r="G25" s="323">
        <v>0</v>
      </c>
      <c r="H25" s="323">
        <v>0</v>
      </c>
      <c r="I25" s="323">
        <v>0</v>
      </c>
      <c r="J25" s="323">
        <v>0</v>
      </c>
      <c r="K25" s="323">
        <v>0</v>
      </c>
      <c r="L25" s="323">
        <v>0</v>
      </c>
      <c r="M25" s="323">
        <v>0</v>
      </c>
      <c r="N25" s="323">
        <v>0</v>
      </c>
      <c r="O25" s="323">
        <v>0</v>
      </c>
      <c r="P25" s="323">
        <v>0</v>
      </c>
      <c r="Q25" s="323">
        <v>0</v>
      </c>
      <c r="R25" s="323">
        <v>0</v>
      </c>
      <c r="S25" s="323">
        <v>0</v>
      </c>
      <c r="T25" s="323">
        <v>0</v>
      </c>
      <c r="U25" s="323">
        <v>0</v>
      </c>
      <c r="V25" s="323">
        <v>0</v>
      </c>
      <c r="W25" s="323">
        <v>0</v>
      </c>
      <c r="X25" s="323">
        <v>0</v>
      </c>
      <c r="Y25" s="323">
        <v>31.97</v>
      </c>
      <c r="Z25" s="323">
        <v>0</v>
      </c>
      <c r="AA25" s="323">
        <v>0</v>
      </c>
      <c r="AB25" s="323">
        <v>0</v>
      </c>
      <c r="AC25" s="323">
        <v>0</v>
      </c>
      <c r="AD25" s="323">
        <v>0</v>
      </c>
      <c r="AE25" s="323">
        <v>4</v>
      </c>
      <c r="AH25" s="197"/>
    </row>
    <row r="26" spans="1:34">
      <c r="A26" s="201" t="s">
        <v>69</v>
      </c>
      <c r="B26" s="201" t="s">
        <v>76</v>
      </c>
      <c r="C26" s="202" t="s">
        <v>77</v>
      </c>
      <c r="D26" s="326">
        <v>728.30630000000019</v>
      </c>
      <c r="E26" s="323">
        <v>27.74</v>
      </c>
      <c r="F26" s="323">
        <v>0.35</v>
      </c>
      <c r="G26" s="323">
        <v>2.82</v>
      </c>
      <c r="H26" s="323">
        <v>8.44</v>
      </c>
      <c r="I26" s="323">
        <v>11.25</v>
      </c>
      <c r="J26" s="323">
        <v>3</v>
      </c>
      <c r="K26" s="323">
        <v>0.74</v>
      </c>
      <c r="L26" s="323">
        <v>1.4563000000000001</v>
      </c>
      <c r="M26" s="323">
        <v>1.6</v>
      </c>
      <c r="N26" s="323">
        <v>1.51</v>
      </c>
      <c r="O26" s="323">
        <v>0.44</v>
      </c>
      <c r="P26" s="323">
        <v>7.0000000000000007E-2</v>
      </c>
      <c r="Q26" s="323">
        <v>21.29</v>
      </c>
      <c r="R26" s="323">
        <v>0.34</v>
      </c>
      <c r="S26" s="323">
        <v>1.34</v>
      </c>
      <c r="T26" s="323">
        <v>0.1</v>
      </c>
      <c r="U26" s="323">
        <v>372.86</v>
      </c>
      <c r="V26" s="323">
        <v>1.17</v>
      </c>
      <c r="W26" s="323">
        <v>33.94</v>
      </c>
      <c r="X26" s="323">
        <v>29.71</v>
      </c>
      <c r="Y26" s="323">
        <v>0</v>
      </c>
      <c r="Z26" s="323">
        <v>44.11</v>
      </c>
      <c r="AA26" s="323">
        <v>1.08</v>
      </c>
      <c r="AB26" s="323">
        <v>3.82</v>
      </c>
      <c r="AC26" s="323">
        <v>3.52</v>
      </c>
      <c r="AD26" s="323">
        <v>3.54</v>
      </c>
      <c r="AE26" s="323">
        <v>152.07</v>
      </c>
      <c r="AH26" s="197"/>
    </row>
    <row r="27" spans="1:34" ht="33">
      <c r="A27" s="201" t="s">
        <v>72</v>
      </c>
      <c r="B27" s="201" t="s">
        <v>79</v>
      </c>
      <c r="C27" s="202" t="s">
        <v>80</v>
      </c>
      <c r="D27" s="323">
        <v>250.44000000000003</v>
      </c>
      <c r="E27" s="323">
        <v>12.64</v>
      </c>
      <c r="F27" s="323">
        <v>10.83</v>
      </c>
      <c r="G27" s="323">
        <v>2.5500000000000003</v>
      </c>
      <c r="H27" s="323">
        <v>7.0000000000000007E-2</v>
      </c>
      <c r="I27" s="323">
        <v>0.55000000000000004</v>
      </c>
      <c r="J27" s="323">
        <v>0.11</v>
      </c>
      <c r="K27" s="323">
        <v>0.16</v>
      </c>
      <c r="L27" s="323">
        <v>0.71</v>
      </c>
      <c r="M27" s="323">
        <v>0.32</v>
      </c>
      <c r="N27" s="323">
        <v>0.64</v>
      </c>
      <c r="O27" s="323">
        <v>7.69</v>
      </c>
      <c r="P27" s="323">
        <v>0</v>
      </c>
      <c r="Q27" s="323">
        <v>1.18</v>
      </c>
      <c r="R27" s="323">
        <v>0.33</v>
      </c>
      <c r="S27" s="323">
        <v>0.66</v>
      </c>
      <c r="T27" s="323">
        <v>0.21</v>
      </c>
      <c r="U27" s="323">
        <v>46.56</v>
      </c>
      <c r="V27" s="323">
        <v>11.11</v>
      </c>
      <c r="W27" s="323">
        <v>15.98</v>
      </c>
      <c r="X27" s="323">
        <v>49.65</v>
      </c>
      <c r="Y27" s="323">
        <v>40.83</v>
      </c>
      <c r="Z27" s="323">
        <v>11.4</v>
      </c>
      <c r="AA27" s="323">
        <v>2.02</v>
      </c>
      <c r="AB27" s="323">
        <v>0.5</v>
      </c>
      <c r="AC27" s="323">
        <v>2.6</v>
      </c>
      <c r="AD27" s="323">
        <v>6.92</v>
      </c>
      <c r="AE27" s="323">
        <v>24.22</v>
      </c>
      <c r="AH27" s="197"/>
    </row>
    <row r="28" spans="1:34" ht="33" hidden="1">
      <c r="A28" s="201" t="s">
        <v>81</v>
      </c>
      <c r="B28" s="201" t="s">
        <v>82</v>
      </c>
      <c r="C28" s="202" t="s">
        <v>83</v>
      </c>
      <c r="D28" s="326">
        <v>0</v>
      </c>
      <c r="E28" s="323">
        <v>0</v>
      </c>
      <c r="F28" s="323">
        <v>0</v>
      </c>
      <c r="G28" s="323">
        <v>0</v>
      </c>
      <c r="H28" s="323">
        <v>0</v>
      </c>
      <c r="I28" s="323">
        <v>0</v>
      </c>
      <c r="J28" s="323">
        <v>0</v>
      </c>
      <c r="K28" s="323">
        <v>0</v>
      </c>
      <c r="L28" s="323">
        <v>0</v>
      </c>
      <c r="M28" s="323">
        <v>0</v>
      </c>
      <c r="N28" s="323">
        <v>0</v>
      </c>
      <c r="O28" s="323">
        <v>0</v>
      </c>
      <c r="P28" s="323">
        <v>0</v>
      </c>
      <c r="Q28" s="323">
        <v>0</v>
      </c>
      <c r="R28" s="323">
        <v>0</v>
      </c>
      <c r="S28" s="323">
        <v>0</v>
      </c>
      <c r="T28" s="323">
        <v>0</v>
      </c>
      <c r="U28" s="323">
        <v>0</v>
      </c>
      <c r="V28" s="323">
        <v>0</v>
      </c>
      <c r="W28" s="323">
        <v>0</v>
      </c>
      <c r="X28" s="323">
        <v>0</v>
      </c>
      <c r="Y28" s="323">
        <v>0</v>
      </c>
      <c r="Z28" s="323">
        <v>0</v>
      </c>
      <c r="AA28" s="323">
        <v>0</v>
      </c>
      <c r="AB28" s="323">
        <v>0</v>
      </c>
      <c r="AC28" s="323">
        <v>0</v>
      </c>
      <c r="AD28" s="323">
        <v>0</v>
      </c>
      <c r="AE28" s="323">
        <v>0</v>
      </c>
      <c r="AH28" s="197"/>
    </row>
    <row r="29" spans="1:34">
      <c r="A29" s="201" t="s">
        <v>75</v>
      </c>
      <c r="B29" s="201" t="s">
        <v>1163</v>
      </c>
      <c r="C29" s="202" t="s">
        <v>13</v>
      </c>
      <c r="D29" s="326">
        <v>1676.4094</v>
      </c>
      <c r="E29" s="323">
        <v>116.86000000000001</v>
      </c>
      <c r="F29" s="323">
        <v>91.539999999999992</v>
      </c>
      <c r="G29" s="323">
        <v>27.290000000000003</v>
      </c>
      <c r="H29" s="323">
        <v>28.64</v>
      </c>
      <c r="I29" s="323">
        <v>33.409999999999997</v>
      </c>
      <c r="J29" s="323">
        <v>24.48</v>
      </c>
      <c r="K29" s="323">
        <v>7.1</v>
      </c>
      <c r="L29" s="323">
        <v>18.779399999999999</v>
      </c>
      <c r="M29" s="323">
        <v>12.77</v>
      </c>
      <c r="N29" s="323">
        <v>10.28</v>
      </c>
      <c r="O29" s="323">
        <v>78.63</v>
      </c>
      <c r="P29" s="323">
        <v>19.760000000000002</v>
      </c>
      <c r="Q29" s="323">
        <v>45.65</v>
      </c>
      <c r="R29" s="323">
        <v>8.8899999999999988</v>
      </c>
      <c r="S29" s="323">
        <v>16.810000000000006</v>
      </c>
      <c r="T29" s="323">
        <v>12.559999999999999</v>
      </c>
      <c r="U29" s="323">
        <v>85.580000000000013</v>
      </c>
      <c r="V29" s="323">
        <v>122.21</v>
      </c>
      <c r="W29" s="323">
        <v>46.860000000000007</v>
      </c>
      <c r="X29" s="323">
        <v>144.02000000000001</v>
      </c>
      <c r="Y29" s="323">
        <v>98.410000000000011</v>
      </c>
      <c r="Z29" s="323">
        <v>99.02000000000001</v>
      </c>
      <c r="AA29" s="323">
        <v>37.999999999999993</v>
      </c>
      <c r="AB29" s="323">
        <v>68.219999999999985</v>
      </c>
      <c r="AC29" s="323">
        <v>47.34</v>
      </c>
      <c r="AD29" s="323">
        <v>153.05999999999997</v>
      </c>
      <c r="AE29" s="323">
        <v>220.24000000000004</v>
      </c>
      <c r="AH29" s="197"/>
    </row>
    <row r="30" spans="1:34">
      <c r="A30" s="201"/>
      <c r="B30" s="206" t="s">
        <v>311</v>
      </c>
      <c r="C30" s="207" t="s">
        <v>312</v>
      </c>
      <c r="D30" s="326">
        <v>16.77</v>
      </c>
      <c r="E30" s="323">
        <v>0</v>
      </c>
      <c r="F30" s="323">
        <v>1.58</v>
      </c>
      <c r="G30" s="323">
        <v>0.1</v>
      </c>
      <c r="H30" s="323">
        <v>0.03</v>
      </c>
      <c r="I30" s="323">
        <v>1.95</v>
      </c>
      <c r="J30" s="323">
        <v>0.39</v>
      </c>
      <c r="K30" s="323">
        <v>0.16</v>
      </c>
      <c r="L30" s="323">
        <v>0.1</v>
      </c>
      <c r="M30" s="323">
        <v>1.62</v>
      </c>
      <c r="N30" s="323">
        <v>0</v>
      </c>
      <c r="O30" s="323">
        <v>0.12</v>
      </c>
      <c r="P30" s="323">
        <v>0</v>
      </c>
      <c r="Q30" s="323">
        <v>3.07</v>
      </c>
      <c r="R30" s="323">
        <v>0</v>
      </c>
      <c r="S30" s="323">
        <v>0.09</v>
      </c>
      <c r="T30" s="323">
        <v>0</v>
      </c>
      <c r="U30" s="323">
        <v>0</v>
      </c>
      <c r="V30" s="323">
        <v>4.0199999999999996</v>
      </c>
      <c r="W30" s="323">
        <v>2.99</v>
      </c>
      <c r="X30" s="323">
        <v>0</v>
      </c>
      <c r="Y30" s="323">
        <v>0</v>
      </c>
      <c r="Z30" s="323">
        <v>0</v>
      </c>
      <c r="AA30" s="323">
        <v>0.44</v>
      </c>
      <c r="AB30" s="323">
        <v>0</v>
      </c>
      <c r="AC30" s="323">
        <v>0</v>
      </c>
      <c r="AD30" s="323">
        <v>0</v>
      </c>
      <c r="AE30" s="323">
        <v>0.11</v>
      </c>
      <c r="AH30" s="197"/>
    </row>
    <row r="31" spans="1:34">
      <c r="A31" s="201"/>
      <c r="B31" s="206" t="s">
        <v>88</v>
      </c>
      <c r="C31" s="207" t="s">
        <v>313</v>
      </c>
      <c r="D31" s="326">
        <v>65.34</v>
      </c>
      <c r="E31" s="323">
        <v>0.03</v>
      </c>
      <c r="F31" s="323">
        <v>7.77</v>
      </c>
      <c r="G31" s="323">
        <v>0.83</v>
      </c>
      <c r="H31" s="323">
        <v>0.12</v>
      </c>
      <c r="I31" s="323">
        <v>0.11</v>
      </c>
      <c r="J31" s="323">
        <v>0.06</v>
      </c>
      <c r="K31" s="323">
        <v>0.19</v>
      </c>
      <c r="L31" s="323">
        <v>0.1</v>
      </c>
      <c r="M31" s="323">
        <v>0.09</v>
      </c>
      <c r="N31" s="323">
        <v>0.11</v>
      </c>
      <c r="O31" s="323">
        <v>1.0900000000000001</v>
      </c>
      <c r="P31" s="323">
        <v>0.02</v>
      </c>
      <c r="Q31" s="323">
        <v>3.24</v>
      </c>
      <c r="R31" s="323">
        <v>0.11</v>
      </c>
      <c r="S31" s="323">
        <v>7.0000000000000007E-2</v>
      </c>
      <c r="T31" s="323">
        <v>0.03</v>
      </c>
      <c r="U31" s="323">
        <v>0.76</v>
      </c>
      <c r="V31" s="323">
        <v>3.36</v>
      </c>
      <c r="W31" s="323">
        <v>0.03</v>
      </c>
      <c r="X31" s="323">
        <v>39.35</v>
      </c>
      <c r="Y31" s="323">
        <v>0.15000000000000002</v>
      </c>
      <c r="Z31" s="323">
        <v>0.06</v>
      </c>
      <c r="AA31" s="323">
        <v>0.21</v>
      </c>
      <c r="AB31" s="323">
        <v>0.05</v>
      </c>
      <c r="AC31" s="323">
        <v>2.72</v>
      </c>
      <c r="AD31" s="323">
        <v>4.03</v>
      </c>
      <c r="AE31" s="323">
        <v>0.65</v>
      </c>
      <c r="AH31" s="197"/>
    </row>
    <row r="32" spans="1:34">
      <c r="A32" s="201"/>
      <c r="B32" s="206" t="s">
        <v>314</v>
      </c>
      <c r="C32" s="207" t="s">
        <v>315</v>
      </c>
      <c r="D32" s="326">
        <v>201.93300000000002</v>
      </c>
      <c r="E32" s="323">
        <v>10.35</v>
      </c>
      <c r="F32" s="323">
        <v>8.02</v>
      </c>
      <c r="G32" s="323">
        <v>6.92</v>
      </c>
      <c r="H32" s="323">
        <v>2.1800000000000002</v>
      </c>
      <c r="I32" s="323">
        <v>19.34</v>
      </c>
      <c r="J32" s="323">
        <v>2.4800000000000004</v>
      </c>
      <c r="K32" s="323">
        <v>0.36</v>
      </c>
      <c r="L32" s="323">
        <v>0.86</v>
      </c>
      <c r="M32" s="323">
        <v>1.7000000000000002</v>
      </c>
      <c r="N32" s="323">
        <v>0.86</v>
      </c>
      <c r="O32" s="323">
        <v>5.01</v>
      </c>
      <c r="P32" s="323">
        <v>0.84</v>
      </c>
      <c r="Q32" s="323">
        <v>7.870000000000001</v>
      </c>
      <c r="R32" s="323">
        <v>0.59</v>
      </c>
      <c r="S32" s="323">
        <v>1.99</v>
      </c>
      <c r="T32" s="323">
        <v>0.78</v>
      </c>
      <c r="U32" s="323">
        <v>2.5830000000000002</v>
      </c>
      <c r="V32" s="323">
        <v>9.07</v>
      </c>
      <c r="W32" s="323">
        <v>1.68</v>
      </c>
      <c r="X32" s="323">
        <v>13.540000000000001</v>
      </c>
      <c r="Y32" s="323">
        <v>2.09</v>
      </c>
      <c r="Z32" s="323">
        <v>42.7</v>
      </c>
      <c r="AA32" s="323">
        <v>3.35</v>
      </c>
      <c r="AB32" s="323">
        <v>2.21</v>
      </c>
      <c r="AC32" s="323">
        <v>4.8099999999999996</v>
      </c>
      <c r="AD32" s="323">
        <v>12.52</v>
      </c>
      <c r="AE32" s="323">
        <v>37.229999999999997</v>
      </c>
      <c r="AH32" s="197"/>
    </row>
    <row r="33" spans="1:34">
      <c r="A33" s="201"/>
      <c r="B33" s="206" t="s">
        <v>316</v>
      </c>
      <c r="C33" s="207" t="s">
        <v>317</v>
      </c>
      <c r="D33" s="326">
        <v>23.63</v>
      </c>
      <c r="E33" s="323">
        <v>1.07</v>
      </c>
      <c r="F33" s="323">
        <v>4.51</v>
      </c>
      <c r="G33" s="323">
        <v>0.22</v>
      </c>
      <c r="H33" s="323">
        <v>0.89</v>
      </c>
      <c r="I33" s="323">
        <v>0</v>
      </c>
      <c r="J33" s="323">
        <v>0.90999999999999992</v>
      </c>
      <c r="K33" s="323">
        <v>0</v>
      </c>
      <c r="L33" s="323">
        <v>4.59</v>
      </c>
      <c r="M33" s="323">
        <v>0</v>
      </c>
      <c r="N33" s="323">
        <v>0</v>
      </c>
      <c r="O33" s="323">
        <v>0</v>
      </c>
      <c r="P33" s="323">
        <v>0</v>
      </c>
      <c r="Q33" s="323">
        <v>0</v>
      </c>
      <c r="R33" s="323">
        <v>0</v>
      </c>
      <c r="S33" s="323">
        <v>0</v>
      </c>
      <c r="T33" s="323">
        <v>1.75</v>
      </c>
      <c r="U33" s="323">
        <v>0</v>
      </c>
      <c r="V33" s="323">
        <v>1.58</v>
      </c>
      <c r="W33" s="323">
        <v>0</v>
      </c>
      <c r="X33" s="323">
        <v>0.78</v>
      </c>
      <c r="Y33" s="323">
        <v>1.31</v>
      </c>
      <c r="Z33" s="323">
        <v>1.38</v>
      </c>
      <c r="AA33" s="323">
        <v>0.71</v>
      </c>
      <c r="AB33" s="323">
        <v>1.4</v>
      </c>
      <c r="AC33" s="323">
        <v>0.34</v>
      </c>
      <c r="AD33" s="323">
        <v>0</v>
      </c>
      <c r="AE33" s="323">
        <v>2.19</v>
      </c>
      <c r="AH33" s="197"/>
    </row>
    <row r="34" spans="1:34">
      <c r="A34" s="201"/>
      <c r="B34" s="206" t="s">
        <v>318</v>
      </c>
      <c r="C34" s="207" t="s">
        <v>319</v>
      </c>
      <c r="D34" s="326">
        <v>4.5200000000000005</v>
      </c>
      <c r="E34" s="323">
        <v>0</v>
      </c>
      <c r="F34" s="323">
        <v>0</v>
      </c>
      <c r="G34" s="323">
        <v>0</v>
      </c>
      <c r="H34" s="323">
        <v>0.93</v>
      </c>
      <c r="I34" s="323">
        <v>0</v>
      </c>
      <c r="J34" s="323">
        <v>2.77</v>
      </c>
      <c r="K34" s="323">
        <v>0</v>
      </c>
      <c r="L34" s="323">
        <v>0</v>
      </c>
      <c r="M34" s="323">
        <v>0</v>
      </c>
      <c r="N34" s="323">
        <v>0</v>
      </c>
      <c r="O34" s="323">
        <v>0</v>
      </c>
      <c r="P34" s="323">
        <v>0</v>
      </c>
      <c r="Q34" s="323">
        <v>0.28000000000000003</v>
      </c>
      <c r="R34" s="323">
        <v>0</v>
      </c>
      <c r="S34" s="323">
        <v>0</v>
      </c>
      <c r="T34" s="323">
        <v>0</v>
      </c>
      <c r="U34" s="323">
        <v>0</v>
      </c>
      <c r="V34" s="323">
        <v>0</v>
      </c>
      <c r="W34" s="323">
        <v>0</v>
      </c>
      <c r="X34" s="323">
        <v>0</v>
      </c>
      <c r="Y34" s="323">
        <v>0</v>
      </c>
      <c r="Z34" s="323">
        <v>0</v>
      </c>
      <c r="AA34" s="323">
        <v>0</v>
      </c>
      <c r="AB34" s="323">
        <v>0</v>
      </c>
      <c r="AC34" s="323">
        <v>0</v>
      </c>
      <c r="AD34" s="323">
        <v>0</v>
      </c>
      <c r="AE34" s="323">
        <v>0.54</v>
      </c>
      <c r="AH34" s="197"/>
    </row>
    <row r="35" spans="1:34">
      <c r="A35" s="201"/>
      <c r="B35" s="206" t="s">
        <v>184</v>
      </c>
      <c r="C35" s="207" t="s">
        <v>320</v>
      </c>
      <c r="D35" s="326">
        <v>5.6199999999999983</v>
      </c>
      <c r="E35" s="323">
        <v>2.37</v>
      </c>
      <c r="F35" s="323">
        <v>2.34</v>
      </c>
      <c r="G35" s="323">
        <v>0.22</v>
      </c>
      <c r="H35" s="323">
        <v>0.05</v>
      </c>
      <c r="I35" s="323">
        <v>0</v>
      </c>
      <c r="J35" s="323">
        <v>0</v>
      </c>
      <c r="K35" s="323">
        <v>0</v>
      </c>
      <c r="L35" s="323">
        <v>0</v>
      </c>
      <c r="M35" s="323">
        <v>0</v>
      </c>
      <c r="N35" s="323">
        <v>0.48</v>
      </c>
      <c r="O35" s="323">
        <v>0</v>
      </c>
      <c r="P35" s="323">
        <v>0</v>
      </c>
      <c r="Q35" s="323">
        <v>0</v>
      </c>
      <c r="R35" s="323">
        <v>0</v>
      </c>
      <c r="S35" s="323">
        <v>0.02</v>
      </c>
      <c r="T35" s="323">
        <v>0.14000000000000001</v>
      </c>
      <c r="U35" s="323">
        <v>0</v>
      </c>
      <c r="V35" s="323">
        <v>0</v>
      </c>
      <c r="W35" s="323">
        <v>0</v>
      </c>
      <c r="X35" s="323">
        <v>0</v>
      </c>
      <c r="Y35" s="323">
        <v>0</v>
      </c>
      <c r="Z35" s="323">
        <v>0</v>
      </c>
      <c r="AA35" s="323">
        <v>0</v>
      </c>
      <c r="AB35" s="323">
        <v>0</v>
      </c>
      <c r="AC35" s="323">
        <v>0</v>
      </c>
      <c r="AD35" s="323">
        <v>0</v>
      </c>
      <c r="AE35" s="323">
        <v>0</v>
      </c>
      <c r="AH35" s="197"/>
    </row>
    <row r="36" spans="1:34">
      <c r="A36" s="201"/>
      <c r="B36" s="206" t="s">
        <v>95</v>
      </c>
      <c r="C36" s="207" t="s">
        <v>321</v>
      </c>
      <c r="D36" s="326">
        <v>1200.5563999999999</v>
      </c>
      <c r="E36" s="323">
        <v>89.09</v>
      </c>
      <c r="F36" s="323">
        <v>52.56</v>
      </c>
      <c r="G36" s="323">
        <v>18.920000000000002</v>
      </c>
      <c r="H36" s="323">
        <v>24.36</v>
      </c>
      <c r="I36" s="323">
        <v>11.73</v>
      </c>
      <c r="J36" s="323">
        <v>17.02</v>
      </c>
      <c r="K36" s="323">
        <v>6.39</v>
      </c>
      <c r="L36" s="323">
        <v>11.0594</v>
      </c>
      <c r="M36" s="323">
        <v>9.34</v>
      </c>
      <c r="N36" s="323">
        <v>8.15</v>
      </c>
      <c r="O36" s="323">
        <v>68.760000000000005</v>
      </c>
      <c r="P36" s="323">
        <v>18.61</v>
      </c>
      <c r="Q36" s="323">
        <v>30.59</v>
      </c>
      <c r="R36" s="323">
        <v>8.19</v>
      </c>
      <c r="S36" s="323">
        <v>14</v>
      </c>
      <c r="T36" s="323">
        <v>9.86</v>
      </c>
      <c r="U36" s="323">
        <v>75.427000000000007</v>
      </c>
      <c r="V36" s="323">
        <v>100.9</v>
      </c>
      <c r="W36" s="323">
        <v>41.85</v>
      </c>
      <c r="X36" s="323">
        <v>88.33</v>
      </c>
      <c r="Y36" s="323">
        <v>69.540000000000006</v>
      </c>
      <c r="Z36" s="323">
        <v>45.39</v>
      </c>
      <c r="AA36" s="323">
        <v>26.79</v>
      </c>
      <c r="AB36" s="323">
        <v>51.22</v>
      </c>
      <c r="AC36" s="323">
        <v>36.94</v>
      </c>
      <c r="AD36" s="323">
        <v>109.82</v>
      </c>
      <c r="AE36" s="323">
        <v>155.72</v>
      </c>
      <c r="AH36" s="197"/>
    </row>
    <row r="37" spans="1:34">
      <c r="A37" s="201"/>
      <c r="B37" s="206" t="s">
        <v>322</v>
      </c>
      <c r="C37" s="207" t="s">
        <v>323</v>
      </c>
      <c r="D37" s="326">
        <v>112.63999999999999</v>
      </c>
      <c r="E37" s="323">
        <v>12.86</v>
      </c>
      <c r="F37" s="323">
        <v>0.83</v>
      </c>
      <c r="G37" s="323">
        <v>0.08</v>
      </c>
      <c r="H37" s="323">
        <v>0.03</v>
      </c>
      <c r="I37" s="323">
        <v>0.02</v>
      </c>
      <c r="J37" s="323">
        <v>0</v>
      </c>
      <c r="K37" s="323">
        <v>0</v>
      </c>
      <c r="L37" s="323">
        <v>0</v>
      </c>
      <c r="M37" s="323">
        <v>0</v>
      </c>
      <c r="N37" s="323">
        <v>0.09</v>
      </c>
      <c r="O37" s="323">
        <v>0.08</v>
      </c>
      <c r="P37" s="323">
        <v>0.21</v>
      </c>
      <c r="Q37" s="323">
        <v>0</v>
      </c>
      <c r="R37" s="323">
        <v>0</v>
      </c>
      <c r="S37" s="323">
        <v>0</v>
      </c>
      <c r="T37" s="323">
        <v>0</v>
      </c>
      <c r="U37" s="323">
        <v>0</v>
      </c>
      <c r="V37" s="323">
        <v>0</v>
      </c>
      <c r="W37" s="323">
        <v>0.27</v>
      </c>
      <c r="X37" s="323">
        <v>0.1</v>
      </c>
      <c r="Y37" s="323">
        <v>21.58</v>
      </c>
      <c r="Z37" s="323">
        <v>8.76</v>
      </c>
      <c r="AA37" s="323">
        <v>5.81</v>
      </c>
      <c r="AB37" s="323">
        <v>13.18</v>
      </c>
      <c r="AC37" s="323">
        <v>2.2000000000000002</v>
      </c>
      <c r="AD37" s="323">
        <v>24.3</v>
      </c>
      <c r="AE37" s="323">
        <v>22.24</v>
      </c>
      <c r="AH37" s="197"/>
    </row>
    <row r="38" spans="1:34">
      <c r="A38" s="201"/>
      <c r="B38" s="206" t="s">
        <v>99</v>
      </c>
      <c r="C38" s="207" t="s">
        <v>324</v>
      </c>
      <c r="D38" s="326">
        <v>13.19</v>
      </c>
      <c r="E38" s="323">
        <v>0</v>
      </c>
      <c r="F38" s="323">
        <v>0.13</v>
      </c>
      <c r="G38" s="323">
        <v>0</v>
      </c>
      <c r="H38" s="323">
        <v>0</v>
      </c>
      <c r="I38" s="323">
        <v>0</v>
      </c>
      <c r="J38" s="323">
        <v>0</v>
      </c>
      <c r="K38" s="323">
        <v>0</v>
      </c>
      <c r="L38" s="323">
        <v>0</v>
      </c>
      <c r="M38" s="323">
        <v>0</v>
      </c>
      <c r="N38" s="323">
        <v>0</v>
      </c>
      <c r="O38" s="323">
        <v>2.38</v>
      </c>
      <c r="P38" s="323">
        <v>0</v>
      </c>
      <c r="Q38" s="323">
        <v>0</v>
      </c>
      <c r="R38" s="323">
        <v>0</v>
      </c>
      <c r="S38" s="323">
        <v>0.01</v>
      </c>
      <c r="T38" s="323">
        <v>0</v>
      </c>
      <c r="U38" s="323">
        <v>5.49</v>
      </c>
      <c r="V38" s="323">
        <v>0.08</v>
      </c>
      <c r="W38" s="323">
        <v>0</v>
      </c>
      <c r="X38" s="323">
        <v>0.73</v>
      </c>
      <c r="Y38" s="323">
        <v>3.27</v>
      </c>
      <c r="Z38" s="323">
        <v>0.47</v>
      </c>
      <c r="AA38" s="323">
        <v>0.01</v>
      </c>
      <c r="AB38" s="323">
        <v>7.0000000000000007E-2</v>
      </c>
      <c r="AC38" s="323">
        <v>0</v>
      </c>
      <c r="AD38" s="323">
        <v>0.03</v>
      </c>
      <c r="AE38" s="323">
        <v>0.52</v>
      </c>
      <c r="AH38" s="197"/>
    </row>
    <row r="39" spans="1:34">
      <c r="A39" s="201"/>
      <c r="B39" s="206" t="s">
        <v>325</v>
      </c>
      <c r="C39" s="207" t="s">
        <v>326</v>
      </c>
      <c r="D39" s="326">
        <v>19.069999999999997</v>
      </c>
      <c r="E39" s="323">
        <v>1.05</v>
      </c>
      <c r="F39" s="323">
        <v>12.05</v>
      </c>
      <c r="G39" s="323">
        <v>0</v>
      </c>
      <c r="H39" s="323">
        <v>0</v>
      </c>
      <c r="I39" s="323">
        <v>0</v>
      </c>
      <c r="J39" s="323">
        <v>0.85</v>
      </c>
      <c r="K39" s="323">
        <v>0</v>
      </c>
      <c r="L39" s="323">
        <v>0.01</v>
      </c>
      <c r="M39" s="323">
        <v>0.02</v>
      </c>
      <c r="N39" s="323">
        <v>0</v>
      </c>
      <c r="O39" s="323">
        <v>0</v>
      </c>
      <c r="P39" s="323">
        <v>0.05</v>
      </c>
      <c r="Q39" s="323">
        <v>0.6</v>
      </c>
      <c r="R39" s="323">
        <v>0</v>
      </c>
      <c r="S39" s="323">
        <v>0.01</v>
      </c>
      <c r="T39" s="323">
        <v>0</v>
      </c>
      <c r="U39" s="323">
        <v>1.18</v>
      </c>
      <c r="V39" s="323">
        <v>1.6</v>
      </c>
      <c r="W39" s="323">
        <v>0</v>
      </c>
      <c r="X39" s="323">
        <v>0.96</v>
      </c>
      <c r="Y39" s="323">
        <v>0.11</v>
      </c>
      <c r="Z39" s="323">
        <v>0.02</v>
      </c>
      <c r="AA39" s="323">
        <v>0.36</v>
      </c>
      <c r="AB39" s="323">
        <v>0.02</v>
      </c>
      <c r="AC39" s="323">
        <v>0.06</v>
      </c>
      <c r="AD39" s="323">
        <v>0.04</v>
      </c>
      <c r="AE39" s="323">
        <v>0.08</v>
      </c>
      <c r="AH39" s="197"/>
    </row>
    <row r="40" spans="1:34">
      <c r="A40" s="201"/>
      <c r="B40" s="206" t="s">
        <v>103</v>
      </c>
      <c r="C40" s="207" t="s">
        <v>104</v>
      </c>
      <c r="D40" s="326">
        <v>13.14</v>
      </c>
      <c r="E40" s="323">
        <v>0.04</v>
      </c>
      <c r="F40" s="323">
        <v>1.75</v>
      </c>
      <c r="G40" s="323">
        <v>0</v>
      </c>
      <c r="H40" s="323">
        <v>0.05</v>
      </c>
      <c r="I40" s="323">
        <v>0.26</v>
      </c>
      <c r="J40" s="323">
        <v>0</v>
      </c>
      <c r="K40" s="323">
        <v>0</v>
      </c>
      <c r="L40" s="323">
        <v>2.06</v>
      </c>
      <c r="M40" s="323">
        <v>0</v>
      </c>
      <c r="N40" s="323">
        <v>0.59</v>
      </c>
      <c r="O40" s="323">
        <v>1.19</v>
      </c>
      <c r="P40" s="323">
        <v>0.03</v>
      </c>
      <c r="Q40" s="323">
        <v>0</v>
      </c>
      <c r="R40" s="323">
        <v>0</v>
      </c>
      <c r="S40" s="323">
        <v>0.62</v>
      </c>
      <c r="T40" s="323">
        <v>0</v>
      </c>
      <c r="U40" s="323">
        <v>0.14000000000000001</v>
      </c>
      <c r="V40" s="323">
        <v>1.6</v>
      </c>
      <c r="W40" s="323">
        <v>0.04</v>
      </c>
      <c r="X40" s="323">
        <v>0.23</v>
      </c>
      <c r="Y40" s="323">
        <v>0.36</v>
      </c>
      <c r="Z40" s="323">
        <v>0.24</v>
      </c>
      <c r="AA40" s="323">
        <v>0.32</v>
      </c>
      <c r="AB40" s="323">
        <v>7.0000000000000007E-2</v>
      </c>
      <c r="AC40" s="323">
        <v>0.27</v>
      </c>
      <c r="AD40" s="323">
        <v>2.3199999999999998</v>
      </c>
      <c r="AE40" s="323">
        <v>0.96</v>
      </c>
      <c r="AH40" s="197"/>
    </row>
    <row r="41" spans="1:34">
      <c r="A41" s="201" t="s">
        <v>78</v>
      </c>
      <c r="B41" s="201" t="s">
        <v>106</v>
      </c>
      <c r="C41" s="202" t="s">
        <v>18</v>
      </c>
      <c r="D41" s="323">
        <v>1.67</v>
      </c>
      <c r="E41" s="323">
        <v>0</v>
      </c>
      <c r="F41" s="323">
        <v>0</v>
      </c>
      <c r="G41" s="323">
        <v>1.67</v>
      </c>
      <c r="H41" s="323">
        <v>0</v>
      </c>
      <c r="I41" s="323">
        <v>0</v>
      </c>
      <c r="J41" s="323">
        <v>0</v>
      </c>
      <c r="K41" s="323">
        <v>0</v>
      </c>
      <c r="L41" s="323">
        <v>0</v>
      </c>
      <c r="M41" s="323">
        <v>0</v>
      </c>
      <c r="N41" s="323">
        <v>0</v>
      </c>
      <c r="O41" s="323">
        <v>0</v>
      </c>
      <c r="P41" s="323">
        <v>0</v>
      </c>
      <c r="Q41" s="323">
        <v>0</v>
      </c>
      <c r="R41" s="323">
        <v>0</v>
      </c>
      <c r="S41" s="323">
        <v>0</v>
      </c>
      <c r="T41" s="323">
        <v>0</v>
      </c>
      <c r="U41" s="323">
        <v>0</v>
      </c>
      <c r="V41" s="323">
        <v>0</v>
      </c>
      <c r="W41" s="323">
        <v>0</v>
      </c>
      <c r="X41" s="323">
        <v>0</v>
      </c>
      <c r="Y41" s="323">
        <v>0</v>
      </c>
      <c r="Z41" s="323">
        <v>0</v>
      </c>
      <c r="AA41" s="323">
        <v>0</v>
      </c>
      <c r="AB41" s="323">
        <v>0</v>
      </c>
      <c r="AC41" s="323">
        <v>0</v>
      </c>
      <c r="AD41" s="323">
        <v>0</v>
      </c>
      <c r="AE41" s="323">
        <v>0</v>
      </c>
      <c r="AH41" s="197"/>
    </row>
    <row r="42" spans="1:34">
      <c r="A42" s="201" t="s">
        <v>81</v>
      </c>
      <c r="B42" s="201" t="s">
        <v>108</v>
      </c>
      <c r="C42" s="202" t="s">
        <v>19</v>
      </c>
      <c r="D42" s="323">
        <v>2.2799999999999998</v>
      </c>
      <c r="E42" s="323">
        <v>0</v>
      </c>
      <c r="F42" s="323">
        <v>0</v>
      </c>
      <c r="G42" s="323">
        <v>2.2799999999999998</v>
      </c>
      <c r="H42" s="323">
        <v>0</v>
      </c>
      <c r="I42" s="323">
        <v>0</v>
      </c>
      <c r="J42" s="323">
        <v>0</v>
      </c>
      <c r="K42" s="323">
        <v>0</v>
      </c>
      <c r="L42" s="323">
        <v>0</v>
      </c>
      <c r="M42" s="323">
        <v>0</v>
      </c>
      <c r="N42" s="323">
        <v>0</v>
      </c>
      <c r="O42" s="323">
        <v>0</v>
      </c>
      <c r="P42" s="323">
        <v>0</v>
      </c>
      <c r="Q42" s="323">
        <v>0</v>
      </c>
      <c r="R42" s="323">
        <v>0</v>
      </c>
      <c r="S42" s="323">
        <v>0</v>
      </c>
      <c r="T42" s="323">
        <v>0</v>
      </c>
      <c r="U42" s="323">
        <v>0</v>
      </c>
      <c r="V42" s="323">
        <v>0</v>
      </c>
      <c r="W42" s="323">
        <v>0</v>
      </c>
      <c r="X42" s="323">
        <v>0</v>
      </c>
      <c r="Y42" s="323">
        <v>0</v>
      </c>
      <c r="Z42" s="323">
        <v>0</v>
      </c>
      <c r="AA42" s="323">
        <v>0</v>
      </c>
      <c r="AB42" s="323">
        <v>0</v>
      </c>
      <c r="AC42" s="323">
        <v>0</v>
      </c>
      <c r="AD42" s="323">
        <v>0</v>
      </c>
      <c r="AE42" s="323">
        <v>0</v>
      </c>
      <c r="AH42" s="197"/>
    </row>
    <row r="43" spans="1:34">
      <c r="A43" s="201" t="s">
        <v>84</v>
      </c>
      <c r="B43" s="201" t="s">
        <v>110</v>
      </c>
      <c r="C43" s="202" t="s">
        <v>111</v>
      </c>
      <c r="D43" s="323">
        <v>55.57</v>
      </c>
      <c r="E43" s="323">
        <v>0</v>
      </c>
      <c r="F43" s="323">
        <v>0</v>
      </c>
      <c r="G43" s="323">
        <v>0</v>
      </c>
      <c r="H43" s="323">
        <v>0</v>
      </c>
      <c r="I43" s="323">
        <v>0</v>
      </c>
      <c r="J43" s="323">
        <v>0</v>
      </c>
      <c r="K43" s="323">
        <v>0</v>
      </c>
      <c r="L43" s="323">
        <v>0</v>
      </c>
      <c r="M43" s="323">
        <v>0</v>
      </c>
      <c r="N43" s="323">
        <v>0</v>
      </c>
      <c r="O43" s="323">
        <v>0</v>
      </c>
      <c r="P43" s="323">
        <v>0</v>
      </c>
      <c r="Q43" s="323">
        <v>0</v>
      </c>
      <c r="R43" s="323">
        <v>0</v>
      </c>
      <c r="S43" s="323">
        <v>0</v>
      </c>
      <c r="T43" s="323">
        <v>0</v>
      </c>
      <c r="U43" s="323">
        <v>0</v>
      </c>
      <c r="V43" s="323">
        <v>0</v>
      </c>
      <c r="W43" s="323">
        <v>0.11</v>
      </c>
      <c r="X43" s="323">
        <v>47.9</v>
      </c>
      <c r="Y43" s="323">
        <v>0</v>
      </c>
      <c r="Z43" s="323">
        <v>0</v>
      </c>
      <c r="AA43" s="323">
        <v>0</v>
      </c>
      <c r="AB43" s="323">
        <v>0</v>
      </c>
      <c r="AC43" s="323">
        <v>0</v>
      </c>
      <c r="AD43" s="323">
        <v>0</v>
      </c>
      <c r="AE43" s="323">
        <v>7.56</v>
      </c>
      <c r="AH43" s="197"/>
    </row>
    <row r="44" spans="1:34">
      <c r="A44" s="201" t="s">
        <v>105</v>
      </c>
      <c r="B44" s="201" t="s">
        <v>113</v>
      </c>
      <c r="C44" s="202" t="s">
        <v>114</v>
      </c>
      <c r="D44" s="323">
        <v>522.78000000000009</v>
      </c>
      <c r="E44" s="323">
        <v>0</v>
      </c>
      <c r="F44" s="323">
        <v>0</v>
      </c>
      <c r="G44" s="323">
        <v>0</v>
      </c>
      <c r="H44" s="323">
        <v>0</v>
      </c>
      <c r="I44" s="323">
        <v>0</v>
      </c>
      <c r="J44" s="323">
        <v>0</v>
      </c>
      <c r="K44" s="323">
        <v>0</v>
      </c>
      <c r="L44" s="323">
        <v>0</v>
      </c>
      <c r="M44" s="323">
        <v>0</v>
      </c>
      <c r="N44" s="323">
        <v>0</v>
      </c>
      <c r="O44" s="323">
        <v>0</v>
      </c>
      <c r="P44" s="323">
        <v>0</v>
      </c>
      <c r="Q44" s="323">
        <v>0</v>
      </c>
      <c r="R44" s="323">
        <v>0</v>
      </c>
      <c r="S44" s="323">
        <v>0</v>
      </c>
      <c r="T44" s="323">
        <v>0</v>
      </c>
      <c r="U44" s="323">
        <v>0</v>
      </c>
      <c r="V44" s="323">
        <v>0</v>
      </c>
      <c r="W44" s="323">
        <v>0</v>
      </c>
      <c r="X44" s="323">
        <v>36.370000000000005</v>
      </c>
      <c r="Y44" s="323">
        <v>59.569999999999993</v>
      </c>
      <c r="Z44" s="323">
        <v>73.05</v>
      </c>
      <c r="AA44" s="323">
        <v>55.81</v>
      </c>
      <c r="AB44" s="323">
        <v>35.92</v>
      </c>
      <c r="AC44" s="323">
        <v>37.32</v>
      </c>
      <c r="AD44" s="323">
        <v>48.03</v>
      </c>
      <c r="AE44" s="323">
        <v>176.71</v>
      </c>
      <c r="AH44" s="197"/>
    </row>
    <row r="45" spans="1:34">
      <c r="A45" s="201" t="s">
        <v>107</v>
      </c>
      <c r="B45" s="201" t="s">
        <v>116</v>
      </c>
      <c r="C45" s="202" t="s">
        <v>117</v>
      </c>
      <c r="D45" s="326">
        <v>1258.5441000000003</v>
      </c>
      <c r="E45" s="323">
        <v>142.17999999999998</v>
      </c>
      <c r="F45" s="323">
        <v>90.7</v>
      </c>
      <c r="G45" s="323">
        <v>69.44</v>
      </c>
      <c r="H45" s="323">
        <v>126.16999999999999</v>
      </c>
      <c r="I45" s="323">
        <v>15.8</v>
      </c>
      <c r="J45" s="323">
        <v>13.139999999999999</v>
      </c>
      <c r="K45" s="323">
        <v>21.35</v>
      </c>
      <c r="L45" s="323">
        <v>13.98</v>
      </c>
      <c r="M45" s="323">
        <v>18.48</v>
      </c>
      <c r="N45" s="323">
        <v>19.149999999999999</v>
      </c>
      <c r="O45" s="323">
        <v>100.29</v>
      </c>
      <c r="P45" s="323">
        <v>24.07</v>
      </c>
      <c r="Q45" s="323">
        <v>23.59</v>
      </c>
      <c r="R45" s="323">
        <v>16.809999999999999</v>
      </c>
      <c r="S45" s="323">
        <v>26.7</v>
      </c>
      <c r="T45" s="323">
        <v>27.88</v>
      </c>
      <c r="U45" s="323">
        <v>74.45</v>
      </c>
      <c r="V45" s="323">
        <v>166.62</v>
      </c>
      <c r="W45" s="323">
        <v>68.67</v>
      </c>
      <c r="X45" s="323">
        <v>0</v>
      </c>
      <c r="Y45" s="323">
        <v>0</v>
      </c>
      <c r="Z45" s="323">
        <v>3.21</v>
      </c>
      <c r="AA45" s="323">
        <v>0</v>
      </c>
      <c r="AB45" s="323">
        <v>16.344100000000001</v>
      </c>
      <c r="AC45" s="323">
        <v>17.899999999999999</v>
      </c>
      <c r="AD45" s="323">
        <v>95.29</v>
      </c>
      <c r="AE45" s="323">
        <v>66.33</v>
      </c>
      <c r="AH45" s="197"/>
    </row>
    <row r="46" spans="1:34">
      <c r="A46" s="201" t="s">
        <v>109</v>
      </c>
      <c r="B46" s="201" t="s">
        <v>119</v>
      </c>
      <c r="C46" s="202" t="s">
        <v>120</v>
      </c>
      <c r="D46" s="326">
        <v>21.8782</v>
      </c>
      <c r="E46" s="323">
        <v>0.24</v>
      </c>
      <c r="F46" s="323">
        <v>0.06</v>
      </c>
      <c r="G46" s="323">
        <v>0.2</v>
      </c>
      <c r="H46" s="323">
        <v>0.06</v>
      </c>
      <c r="I46" s="323">
        <v>0.13</v>
      </c>
      <c r="J46" s="323">
        <v>4.03</v>
      </c>
      <c r="K46" s="323">
        <v>0.18</v>
      </c>
      <c r="L46" s="323">
        <v>0.44819999999999999</v>
      </c>
      <c r="M46" s="323">
        <v>0.34</v>
      </c>
      <c r="N46" s="323">
        <v>0.08</v>
      </c>
      <c r="O46" s="323">
        <v>0.5</v>
      </c>
      <c r="P46" s="323">
        <v>0.12</v>
      </c>
      <c r="Q46" s="323">
        <v>5.85</v>
      </c>
      <c r="R46" s="323">
        <v>0.41</v>
      </c>
      <c r="S46" s="323">
        <v>0.48</v>
      </c>
      <c r="T46" s="323">
        <v>0.09</v>
      </c>
      <c r="U46" s="323">
        <v>0.88</v>
      </c>
      <c r="V46" s="323">
        <v>0.18</v>
      </c>
      <c r="W46" s="323">
        <v>0.63</v>
      </c>
      <c r="X46" s="323">
        <v>2.81</v>
      </c>
      <c r="Y46" s="323">
        <v>0.1</v>
      </c>
      <c r="Z46" s="323">
        <v>0.37</v>
      </c>
      <c r="AA46" s="323">
        <v>0.83</v>
      </c>
      <c r="AB46" s="323">
        <v>0.08</v>
      </c>
      <c r="AC46" s="323">
        <v>0.93</v>
      </c>
      <c r="AD46" s="323">
        <v>1.5</v>
      </c>
      <c r="AE46" s="323">
        <v>0.35</v>
      </c>
      <c r="AH46" s="197"/>
    </row>
    <row r="47" spans="1:34" ht="33">
      <c r="A47" s="201" t="s">
        <v>112</v>
      </c>
      <c r="B47" s="201" t="s">
        <v>122</v>
      </c>
      <c r="C47" s="202" t="s">
        <v>123</v>
      </c>
      <c r="D47" s="326">
        <v>13.370000000000001</v>
      </c>
      <c r="E47" s="323">
        <v>2.6500000000000004</v>
      </c>
      <c r="F47" s="323">
        <v>0.95</v>
      </c>
      <c r="G47" s="323">
        <v>0.8</v>
      </c>
      <c r="H47" s="323">
        <v>0</v>
      </c>
      <c r="I47" s="323">
        <v>0</v>
      </c>
      <c r="J47" s="323">
        <v>1.1199999999999999</v>
      </c>
      <c r="K47" s="323">
        <v>0.34</v>
      </c>
      <c r="L47" s="323">
        <v>0.26</v>
      </c>
      <c r="M47" s="323">
        <v>0.56000000000000005</v>
      </c>
      <c r="N47" s="323">
        <v>0.32</v>
      </c>
      <c r="O47" s="323">
        <v>0</v>
      </c>
      <c r="P47" s="323">
        <v>0.01</v>
      </c>
      <c r="Q47" s="323">
        <v>1.2</v>
      </c>
      <c r="R47" s="323">
        <v>0.05</v>
      </c>
      <c r="S47" s="323">
        <v>0.31</v>
      </c>
      <c r="T47" s="323">
        <v>0.05</v>
      </c>
      <c r="U47" s="323">
        <v>3.73</v>
      </c>
      <c r="V47" s="323">
        <v>0.52</v>
      </c>
      <c r="W47" s="323">
        <v>0.22</v>
      </c>
      <c r="X47" s="323">
        <v>0</v>
      </c>
      <c r="Y47" s="323">
        <v>0.03</v>
      </c>
      <c r="Z47" s="323">
        <v>0.02</v>
      </c>
      <c r="AA47" s="323">
        <v>0</v>
      </c>
      <c r="AB47" s="323">
        <v>0</v>
      </c>
      <c r="AC47" s="323">
        <v>0</v>
      </c>
      <c r="AD47" s="323">
        <v>0</v>
      </c>
      <c r="AE47" s="323">
        <v>0.23</v>
      </c>
      <c r="AH47" s="197"/>
    </row>
    <row r="48" spans="1:34" ht="16" hidden="1" customHeight="1">
      <c r="A48" s="201" t="s">
        <v>124</v>
      </c>
      <c r="B48" s="201" t="s">
        <v>125</v>
      </c>
      <c r="C48" s="202" t="s">
        <v>126</v>
      </c>
      <c r="D48" s="326">
        <v>0</v>
      </c>
      <c r="E48" s="323">
        <v>0</v>
      </c>
      <c r="F48" s="323">
        <v>0</v>
      </c>
      <c r="G48" s="323">
        <v>0</v>
      </c>
      <c r="H48" s="323">
        <v>0</v>
      </c>
      <c r="I48" s="323">
        <v>0</v>
      </c>
      <c r="J48" s="323">
        <v>0</v>
      </c>
      <c r="K48" s="323">
        <v>0</v>
      </c>
      <c r="L48" s="323">
        <v>0</v>
      </c>
      <c r="M48" s="323">
        <v>0</v>
      </c>
      <c r="N48" s="323">
        <v>0</v>
      </c>
      <c r="O48" s="323">
        <v>0</v>
      </c>
      <c r="P48" s="323">
        <v>0</v>
      </c>
      <c r="Q48" s="323">
        <v>0</v>
      </c>
      <c r="R48" s="323">
        <v>0</v>
      </c>
      <c r="S48" s="323">
        <v>0</v>
      </c>
      <c r="T48" s="323">
        <v>0</v>
      </c>
      <c r="U48" s="323">
        <v>0</v>
      </c>
      <c r="V48" s="323">
        <v>0</v>
      </c>
      <c r="W48" s="323">
        <v>0</v>
      </c>
      <c r="X48" s="323">
        <v>0</v>
      </c>
      <c r="Y48" s="323">
        <v>0</v>
      </c>
      <c r="Z48" s="323">
        <v>0</v>
      </c>
      <c r="AA48" s="323">
        <v>0</v>
      </c>
      <c r="AB48" s="323">
        <v>0</v>
      </c>
      <c r="AC48" s="323">
        <v>0</v>
      </c>
      <c r="AD48" s="323">
        <v>0</v>
      </c>
      <c r="AE48" s="323">
        <v>0</v>
      </c>
      <c r="AH48" s="197"/>
    </row>
    <row r="49" spans="1:34">
      <c r="A49" s="201" t="s">
        <v>115</v>
      </c>
      <c r="B49" s="201" t="s">
        <v>128</v>
      </c>
      <c r="C49" s="202" t="s">
        <v>129</v>
      </c>
      <c r="D49" s="323">
        <v>86.94</v>
      </c>
      <c r="E49" s="323">
        <v>2.9000000000000004</v>
      </c>
      <c r="F49" s="323">
        <v>4.7699999999999996</v>
      </c>
      <c r="G49" s="323">
        <v>4.33</v>
      </c>
      <c r="H49" s="323">
        <v>3.57</v>
      </c>
      <c r="I49" s="323">
        <v>0.21</v>
      </c>
      <c r="J49" s="323">
        <v>0.09</v>
      </c>
      <c r="K49" s="323">
        <v>0.25</v>
      </c>
      <c r="L49" s="323">
        <v>0.39</v>
      </c>
      <c r="M49" s="323">
        <v>0.43</v>
      </c>
      <c r="N49" s="323">
        <v>10.039999999999999</v>
      </c>
      <c r="O49" s="323">
        <v>0.45</v>
      </c>
      <c r="P49" s="323">
        <v>0.66</v>
      </c>
      <c r="Q49" s="323">
        <v>0.99</v>
      </c>
      <c r="R49" s="323">
        <v>0.2</v>
      </c>
      <c r="S49" s="323">
        <v>0.45</v>
      </c>
      <c r="T49" s="323">
        <v>0.42</v>
      </c>
      <c r="U49" s="323">
        <v>1.26</v>
      </c>
      <c r="V49" s="323">
        <v>6.33</v>
      </c>
      <c r="W49" s="323">
        <v>0.37</v>
      </c>
      <c r="X49" s="323">
        <v>21.91</v>
      </c>
      <c r="Y49" s="323">
        <v>4.26</v>
      </c>
      <c r="Z49" s="323">
        <v>8.85</v>
      </c>
      <c r="AA49" s="323">
        <v>0.62</v>
      </c>
      <c r="AB49" s="323">
        <v>2.81</v>
      </c>
      <c r="AC49" s="323">
        <v>2.4900000000000002</v>
      </c>
      <c r="AD49" s="323">
        <v>3.45</v>
      </c>
      <c r="AE49" s="323">
        <v>4.4400000000000004</v>
      </c>
      <c r="AH49" s="197"/>
    </row>
    <row r="50" spans="1:34">
      <c r="A50" s="201" t="s">
        <v>118</v>
      </c>
      <c r="B50" s="201" t="s">
        <v>1162</v>
      </c>
      <c r="C50" s="202" t="s">
        <v>132</v>
      </c>
      <c r="D50" s="323">
        <v>110.34</v>
      </c>
      <c r="E50" s="323">
        <v>0.01</v>
      </c>
      <c r="F50" s="323">
        <v>12.26</v>
      </c>
      <c r="G50" s="323">
        <v>1.46</v>
      </c>
      <c r="H50" s="323">
        <v>3.59</v>
      </c>
      <c r="I50" s="323">
        <v>0</v>
      </c>
      <c r="J50" s="323">
        <v>0</v>
      </c>
      <c r="K50" s="323">
        <v>0</v>
      </c>
      <c r="L50" s="323">
        <v>0</v>
      </c>
      <c r="M50" s="323">
        <v>0</v>
      </c>
      <c r="N50" s="323">
        <v>0</v>
      </c>
      <c r="O50" s="323">
        <v>0.15</v>
      </c>
      <c r="P50" s="323">
        <v>0</v>
      </c>
      <c r="Q50" s="323">
        <v>0</v>
      </c>
      <c r="R50" s="323">
        <v>0</v>
      </c>
      <c r="S50" s="323">
        <v>0</v>
      </c>
      <c r="T50" s="323">
        <v>0</v>
      </c>
      <c r="U50" s="323">
        <v>0.48</v>
      </c>
      <c r="V50" s="323">
        <v>0.03</v>
      </c>
      <c r="W50" s="323">
        <v>0</v>
      </c>
      <c r="X50" s="323">
        <v>12.02</v>
      </c>
      <c r="Y50" s="323">
        <v>9.77</v>
      </c>
      <c r="Z50" s="323">
        <v>14.139999999999999</v>
      </c>
      <c r="AA50" s="323">
        <v>7.39</v>
      </c>
      <c r="AB50" s="323">
        <v>11.790000000000001</v>
      </c>
      <c r="AC50" s="323">
        <v>4.67</v>
      </c>
      <c r="AD50" s="323">
        <v>11.51</v>
      </c>
      <c r="AE50" s="323">
        <v>21.07</v>
      </c>
      <c r="AH50" s="197"/>
    </row>
    <row r="51" spans="1:34">
      <c r="A51" s="201" t="s">
        <v>121</v>
      </c>
      <c r="B51" s="201" t="s">
        <v>1161</v>
      </c>
      <c r="C51" s="202" t="s">
        <v>135</v>
      </c>
      <c r="D51" s="323">
        <v>41.58</v>
      </c>
      <c r="E51" s="323">
        <v>1.0900000000000001</v>
      </c>
      <c r="F51" s="323">
        <v>0</v>
      </c>
      <c r="G51" s="323">
        <v>0</v>
      </c>
      <c r="H51" s="323">
        <v>0</v>
      </c>
      <c r="I51" s="323">
        <v>0</v>
      </c>
      <c r="J51" s="323">
        <v>0</v>
      </c>
      <c r="K51" s="323">
        <v>0</v>
      </c>
      <c r="L51" s="323">
        <v>0</v>
      </c>
      <c r="M51" s="323">
        <v>0</v>
      </c>
      <c r="N51" s="323">
        <v>0</v>
      </c>
      <c r="O51" s="323">
        <v>0</v>
      </c>
      <c r="P51" s="323">
        <v>0</v>
      </c>
      <c r="Q51" s="323">
        <v>0</v>
      </c>
      <c r="R51" s="323">
        <v>0</v>
      </c>
      <c r="S51" s="323">
        <v>0</v>
      </c>
      <c r="T51" s="323">
        <v>0</v>
      </c>
      <c r="U51" s="323">
        <v>0</v>
      </c>
      <c r="V51" s="323">
        <v>0</v>
      </c>
      <c r="W51" s="323">
        <v>0</v>
      </c>
      <c r="X51" s="323">
        <v>0</v>
      </c>
      <c r="Y51" s="323">
        <v>6.91</v>
      </c>
      <c r="Z51" s="323">
        <v>0</v>
      </c>
      <c r="AA51" s="323">
        <v>0</v>
      </c>
      <c r="AB51" s="323">
        <v>0</v>
      </c>
      <c r="AC51" s="323">
        <v>0</v>
      </c>
      <c r="AD51" s="323">
        <v>3.49</v>
      </c>
      <c r="AE51" s="323">
        <v>30.09</v>
      </c>
      <c r="AH51" s="197"/>
    </row>
    <row r="52" spans="1:34">
      <c r="A52" s="201" t="s">
        <v>124</v>
      </c>
      <c r="B52" s="201" t="s">
        <v>137</v>
      </c>
      <c r="C52" s="202" t="s">
        <v>138</v>
      </c>
      <c r="D52" s="323">
        <v>6.471000000000001</v>
      </c>
      <c r="E52" s="323">
        <v>0.37</v>
      </c>
      <c r="F52" s="323">
        <v>7.0000000000000007E-2</v>
      </c>
      <c r="G52" s="323">
        <v>0.18</v>
      </c>
      <c r="H52" s="323">
        <v>0</v>
      </c>
      <c r="I52" s="323">
        <v>0.08</v>
      </c>
      <c r="J52" s="323">
        <v>1E-3</v>
      </c>
      <c r="K52" s="323">
        <v>0.08</v>
      </c>
      <c r="L52" s="323">
        <v>0.09</v>
      </c>
      <c r="M52" s="323">
        <v>0.05</v>
      </c>
      <c r="N52" s="323">
        <v>0.02</v>
      </c>
      <c r="O52" s="323">
        <v>0.09</v>
      </c>
      <c r="P52" s="323">
        <v>0.02</v>
      </c>
      <c r="Q52" s="323">
        <v>0.24</v>
      </c>
      <c r="R52" s="323">
        <v>0.01</v>
      </c>
      <c r="S52" s="323">
        <v>0.01</v>
      </c>
      <c r="T52" s="323">
        <v>0.04</v>
      </c>
      <c r="U52" s="323">
        <v>0.15</v>
      </c>
      <c r="V52" s="323">
        <v>0.15</v>
      </c>
      <c r="W52" s="323">
        <v>0</v>
      </c>
      <c r="X52" s="323">
        <v>0.24</v>
      </c>
      <c r="Y52" s="323">
        <v>1.2100000000000002</v>
      </c>
      <c r="Z52" s="323">
        <v>1.57</v>
      </c>
      <c r="AA52" s="323">
        <v>0.12</v>
      </c>
      <c r="AB52" s="323">
        <v>0.56000000000000005</v>
      </c>
      <c r="AC52" s="323">
        <v>0.25</v>
      </c>
      <c r="AD52" s="323">
        <v>0</v>
      </c>
      <c r="AE52" s="323">
        <v>0.87</v>
      </c>
      <c r="AH52" s="197"/>
    </row>
    <row r="53" spans="1:34" ht="33">
      <c r="A53" s="201" t="s">
        <v>127</v>
      </c>
      <c r="B53" s="201" t="s">
        <v>140</v>
      </c>
      <c r="C53" s="202" t="s">
        <v>141</v>
      </c>
      <c r="D53" s="323">
        <v>115.00999999999999</v>
      </c>
      <c r="E53" s="323">
        <v>2.72</v>
      </c>
      <c r="F53" s="323">
        <v>4.83</v>
      </c>
      <c r="G53" s="323">
        <v>1.41</v>
      </c>
      <c r="H53" s="323">
        <v>0</v>
      </c>
      <c r="I53" s="323">
        <v>3.82</v>
      </c>
      <c r="J53" s="323">
        <v>5.53</v>
      </c>
      <c r="K53" s="323">
        <v>0</v>
      </c>
      <c r="L53" s="323">
        <v>0.08</v>
      </c>
      <c r="M53" s="323">
        <v>0.38</v>
      </c>
      <c r="N53" s="323">
        <v>2.52</v>
      </c>
      <c r="O53" s="323">
        <v>12</v>
      </c>
      <c r="P53" s="323">
        <v>0.32</v>
      </c>
      <c r="Q53" s="323">
        <v>23.63</v>
      </c>
      <c r="R53" s="323">
        <v>0</v>
      </c>
      <c r="S53" s="323">
        <v>0</v>
      </c>
      <c r="T53" s="323">
        <v>0</v>
      </c>
      <c r="U53" s="323">
        <v>6.27</v>
      </c>
      <c r="V53" s="323">
        <v>11.72</v>
      </c>
      <c r="W53" s="323">
        <v>1.02</v>
      </c>
      <c r="X53" s="323">
        <v>0</v>
      </c>
      <c r="Y53" s="323">
        <v>0</v>
      </c>
      <c r="Z53" s="323">
        <v>0</v>
      </c>
      <c r="AA53" s="323">
        <v>0</v>
      </c>
      <c r="AB53" s="323">
        <v>1.7800000000000002</v>
      </c>
      <c r="AC53" s="323">
        <v>6.24</v>
      </c>
      <c r="AD53" s="323">
        <v>17.34</v>
      </c>
      <c r="AE53" s="323">
        <v>13.4</v>
      </c>
      <c r="AH53" s="197"/>
    </row>
    <row r="54" spans="1:34">
      <c r="A54" s="201" t="s">
        <v>130</v>
      </c>
      <c r="B54" s="201" t="s">
        <v>143</v>
      </c>
      <c r="C54" s="202" t="s">
        <v>144</v>
      </c>
      <c r="D54" s="323">
        <v>13.1761</v>
      </c>
      <c r="E54" s="323">
        <v>1.86</v>
      </c>
      <c r="F54" s="323">
        <v>0.59</v>
      </c>
      <c r="G54" s="323">
        <v>0.76</v>
      </c>
      <c r="H54" s="323">
        <v>0.74</v>
      </c>
      <c r="I54" s="323">
        <v>0.17</v>
      </c>
      <c r="J54" s="323">
        <v>0.1</v>
      </c>
      <c r="K54" s="323">
        <v>0.05</v>
      </c>
      <c r="L54" s="323">
        <v>0.16610000000000003</v>
      </c>
      <c r="M54" s="323">
        <v>0.06</v>
      </c>
      <c r="N54" s="323">
        <v>0.31</v>
      </c>
      <c r="O54" s="323">
        <v>0.14000000000000001</v>
      </c>
      <c r="P54" s="323">
        <v>0.02</v>
      </c>
      <c r="Q54" s="323">
        <v>0</v>
      </c>
      <c r="R54" s="323">
        <v>0.02</v>
      </c>
      <c r="S54" s="323">
        <v>0.05</v>
      </c>
      <c r="T54" s="323">
        <v>0</v>
      </c>
      <c r="U54" s="323">
        <v>0.5</v>
      </c>
      <c r="V54" s="323">
        <v>0.12</v>
      </c>
      <c r="W54" s="323">
        <v>0.3</v>
      </c>
      <c r="X54" s="323">
        <v>0.55000000000000004</v>
      </c>
      <c r="Y54" s="323">
        <v>1.49</v>
      </c>
      <c r="Z54" s="323">
        <v>1.1000000000000001</v>
      </c>
      <c r="AA54" s="323">
        <v>1.67</v>
      </c>
      <c r="AB54" s="323">
        <v>0.45999999999999996</v>
      </c>
      <c r="AC54" s="323">
        <v>0.47</v>
      </c>
      <c r="AD54" s="323">
        <v>0.91</v>
      </c>
      <c r="AE54" s="323">
        <v>0.56999999999999995</v>
      </c>
      <c r="AH54" s="197"/>
    </row>
    <row r="55" spans="1:34">
      <c r="A55" s="201" t="s">
        <v>133</v>
      </c>
      <c r="B55" s="201" t="s">
        <v>327</v>
      </c>
      <c r="C55" s="202" t="s">
        <v>147</v>
      </c>
      <c r="D55" s="323">
        <v>868.03</v>
      </c>
      <c r="E55" s="323">
        <v>1</v>
      </c>
      <c r="F55" s="323">
        <v>0.28000000000000003</v>
      </c>
      <c r="G55" s="323">
        <v>30.27</v>
      </c>
      <c r="H55" s="323">
        <v>82.62</v>
      </c>
      <c r="I55" s="323">
        <v>7.11</v>
      </c>
      <c r="J55" s="323">
        <v>6.57</v>
      </c>
      <c r="K55" s="323">
        <v>5.22</v>
      </c>
      <c r="L55" s="323">
        <v>1.31</v>
      </c>
      <c r="M55" s="323">
        <v>2.29</v>
      </c>
      <c r="N55" s="323">
        <v>0.82</v>
      </c>
      <c r="O55" s="323">
        <v>20.190000000000001</v>
      </c>
      <c r="P55" s="323">
        <v>0</v>
      </c>
      <c r="Q55" s="323">
        <v>0</v>
      </c>
      <c r="R55" s="323">
        <v>0</v>
      </c>
      <c r="S55" s="323">
        <v>0</v>
      </c>
      <c r="T55" s="323">
        <v>0</v>
      </c>
      <c r="U55" s="323">
        <v>0</v>
      </c>
      <c r="V55" s="323">
        <v>53.28</v>
      </c>
      <c r="W55" s="323">
        <v>101.9</v>
      </c>
      <c r="X55" s="323">
        <v>21.13</v>
      </c>
      <c r="Y55" s="323">
        <v>27.92</v>
      </c>
      <c r="Z55" s="323">
        <v>64.47999999999999</v>
      </c>
      <c r="AA55" s="323">
        <v>26.99</v>
      </c>
      <c r="AB55" s="323">
        <v>38.06</v>
      </c>
      <c r="AC55" s="323">
        <v>29.87</v>
      </c>
      <c r="AD55" s="323">
        <v>159.22999999999999</v>
      </c>
      <c r="AE55" s="323">
        <v>187.49</v>
      </c>
      <c r="AH55" s="197"/>
    </row>
    <row r="56" spans="1:34">
      <c r="A56" s="201" t="s">
        <v>136</v>
      </c>
      <c r="B56" s="201" t="s">
        <v>149</v>
      </c>
      <c r="C56" s="202" t="s">
        <v>150</v>
      </c>
      <c r="D56" s="323">
        <v>38.61</v>
      </c>
      <c r="E56" s="323">
        <v>4.4800000000000004</v>
      </c>
      <c r="F56" s="323">
        <v>0.1</v>
      </c>
      <c r="G56" s="323">
        <v>0</v>
      </c>
      <c r="H56" s="323">
        <v>0</v>
      </c>
      <c r="I56" s="323">
        <v>0</v>
      </c>
      <c r="J56" s="323">
        <v>0</v>
      </c>
      <c r="K56" s="323">
        <v>0</v>
      </c>
      <c r="L56" s="323">
        <v>0</v>
      </c>
      <c r="M56" s="323">
        <v>0</v>
      </c>
      <c r="N56" s="323">
        <v>0</v>
      </c>
      <c r="O56" s="323">
        <v>0.06</v>
      </c>
      <c r="P56" s="323">
        <v>0</v>
      </c>
      <c r="Q56" s="323">
        <v>0</v>
      </c>
      <c r="R56" s="323">
        <v>0</v>
      </c>
      <c r="S56" s="323">
        <v>0</v>
      </c>
      <c r="T56" s="323">
        <v>0</v>
      </c>
      <c r="U56" s="323">
        <v>12.03</v>
      </c>
      <c r="V56" s="323">
        <v>0.38</v>
      </c>
      <c r="W56" s="323">
        <v>0</v>
      </c>
      <c r="X56" s="323">
        <v>0</v>
      </c>
      <c r="Y56" s="323">
        <v>9.18</v>
      </c>
      <c r="Z56" s="323">
        <v>0</v>
      </c>
      <c r="AA56" s="323">
        <v>0.32</v>
      </c>
      <c r="AB56" s="323">
        <v>0</v>
      </c>
      <c r="AC56" s="323">
        <v>0</v>
      </c>
      <c r="AD56" s="323">
        <v>0.59</v>
      </c>
      <c r="AE56" s="323">
        <v>11.47</v>
      </c>
      <c r="AH56" s="197"/>
    </row>
    <row r="57" spans="1:34">
      <c r="A57" s="201" t="s">
        <v>139</v>
      </c>
      <c r="B57" s="201" t="s">
        <v>152</v>
      </c>
      <c r="C57" s="202" t="s">
        <v>153</v>
      </c>
      <c r="D57" s="323">
        <v>5.0300000000000011</v>
      </c>
      <c r="E57" s="323">
        <v>0</v>
      </c>
      <c r="F57" s="323">
        <v>0</v>
      </c>
      <c r="G57" s="323">
        <v>0</v>
      </c>
      <c r="H57" s="323">
        <v>0</v>
      </c>
      <c r="I57" s="323">
        <v>0</v>
      </c>
      <c r="J57" s="323">
        <v>0</v>
      </c>
      <c r="K57" s="323">
        <v>0</v>
      </c>
      <c r="L57" s="323">
        <v>0</v>
      </c>
      <c r="M57" s="323">
        <v>0</v>
      </c>
      <c r="N57" s="323">
        <v>0</v>
      </c>
      <c r="O57" s="323">
        <v>0</v>
      </c>
      <c r="P57" s="323">
        <v>0</v>
      </c>
      <c r="Q57" s="323">
        <v>0</v>
      </c>
      <c r="R57" s="323">
        <v>0</v>
      </c>
      <c r="S57" s="323">
        <v>0</v>
      </c>
      <c r="T57" s="323">
        <v>0</v>
      </c>
      <c r="U57" s="323">
        <v>0</v>
      </c>
      <c r="V57" s="323">
        <v>0</v>
      </c>
      <c r="W57" s="323">
        <v>0</v>
      </c>
      <c r="X57" s="323">
        <v>0</v>
      </c>
      <c r="Y57" s="323">
        <v>0.23</v>
      </c>
      <c r="Z57" s="323">
        <v>0</v>
      </c>
      <c r="AA57" s="323">
        <v>0</v>
      </c>
      <c r="AB57" s="323">
        <v>0</v>
      </c>
      <c r="AC57" s="323">
        <v>0</v>
      </c>
      <c r="AD57" s="323">
        <v>0</v>
      </c>
      <c r="AE57" s="323">
        <v>4.8000000000000007</v>
      </c>
      <c r="AH57" s="197"/>
    </row>
    <row r="58" spans="1:34" s="197" customFormat="1">
      <c r="A58" s="198">
        <v>3</v>
      </c>
      <c r="B58" s="208" t="s">
        <v>154</v>
      </c>
      <c r="C58" s="200" t="s">
        <v>20</v>
      </c>
      <c r="D58" s="322">
        <v>9317.4503999999997</v>
      </c>
      <c r="E58" s="322">
        <v>355.26</v>
      </c>
      <c r="F58" s="322">
        <v>105.45</v>
      </c>
      <c r="G58" s="322">
        <v>22.44</v>
      </c>
      <c r="H58" s="322">
        <v>0</v>
      </c>
      <c r="I58" s="322">
        <v>0</v>
      </c>
      <c r="J58" s="322">
        <v>0</v>
      </c>
      <c r="K58" s="322">
        <v>0</v>
      </c>
      <c r="L58" s="322">
        <v>0.18</v>
      </c>
      <c r="M58" s="322">
        <v>0</v>
      </c>
      <c r="N58" s="322">
        <v>0</v>
      </c>
      <c r="O58" s="322">
        <v>0.34</v>
      </c>
      <c r="P58" s="322">
        <v>0</v>
      </c>
      <c r="Q58" s="322">
        <v>0</v>
      </c>
      <c r="R58" s="322">
        <v>0</v>
      </c>
      <c r="S58" s="322">
        <v>0</v>
      </c>
      <c r="T58" s="322">
        <v>0</v>
      </c>
      <c r="U58" s="322">
        <v>3025.8599999999997</v>
      </c>
      <c r="V58" s="322">
        <v>0.12</v>
      </c>
      <c r="W58" s="322">
        <v>25.26</v>
      </c>
      <c r="X58" s="322">
        <v>1543.49</v>
      </c>
      <c r="Y58" s="322">
        <v>1054.3600000000001</v>
      </c>
      <c r="Z58" s="322">
        <v>0.18999999999999995</v>
      </c>
      <c r="AA58" s="322">
        <v>2.0099999999999998</v>
      </c>
      <c r="AB58" s="322">
        <v>239.43040000000002</v>
      </c>
      <c r="AC58" s="322">
        <v>2.04</v>
      </c>
      <c r="AD58" s="322">
        <v>105.43</v>
      </c>
      <c r="AE58" s="322">
        <v>2835.5899999999997</v>
      </c>
    </row>
    <row r="59" spans="1:34" s="197" customFormat="1" hidden="1">
      <c r="A59" s="198">
        <v>4</v>
      </c>
      <c r="B59" s="199" t="s">
        <v>190</v>
      </c>
      <c r="C59" s="200" t="s">
        <v>191</v>
      </c>
      <c r="D59" s="322">
        <v>0</v>
      </c>
      <c r="E59" s="322">
        <v>0</v>
      </c>
      <c r="F59" s="322">
        <v>0</v>
      </c>
      <c r="G59" s="322">
        <v>0</v>
      </c>
      <c r="H59" s="322">
        <v>0</v>
      </c>
      <c r="I59" s="322">
        <v>0</v>
      </c>
      <c r="J59" s="322">
        <v>0</v>
      </c>
      <c r="K59" s="322">
        <v>0</v>
      </c>
      <c r="L59" s="322">
        <v>0</v>
      </c>
      <c r="M59" s="322">
        <v>0</v>
      </c>
      <c r="N59" s="322">
        <v>0</v>
      </c>
      <c r="O59" s="322">
        <v>0</v>
      </c>
      <c r="P59" s="322">
        <v>0</v>
      </c>
      <c r="Q59" s="322">
        <v>0</v>
      </c>
      <c r="R59" s="322">
        <v>0</v>
      </c>
      <c r="S59" s="322">
        <v>0</v>
      </c>
      <c r="T59" s="322">
        <v>0</v>
      </c>
      <c r="U59" s="322">
        <v>0</v>
      </c>
      <c r="V59" s="322">
        <v>0</v>
      </c>
      <c r="W59" s="322">
        <v>0</v>
      </c>
      <c r="X59" s="327">
        <v>0</v>
      </c>
      <c r="Y59" s="327">
        <v>0</v>
      </c>
      <c r="Z59" s="327">
        <v>0</v>
      </c>
      <c r="AA59" s="327">
        <v>0</v>
      </c>
      <c r="AB59" s="327">
        <v>0</v>
      </c>
      <c r="AC59" s="327">
        <v>0</v>
      </c>
      <c r="AD59" s="327">
        <v>0</v>
      </c>
      <c r="AE59" s="327">
        <v>0</v>
      </c>
    </row>
    <row r="60" spans="1:34" s="197" customFormat="1" hidden="1">
      <c r="A60" s="198">
        <v>5</v>
      </c>
      <c r="B60" s="199" t="s">
        <v>192</v>
      </c>
      <c r="C60" s="200" t="s">
        <v>193</v>
      </c>
      <c r="D60" s="322">
        <v>0</v>
      </c>
      <c r="E60" s="322">
        <v>0</v>
      </c>
      <c r="F60" s="322">
        <v>0</v>
      </c>
      <c r="G60" s="322">
        <v>0</v>
      </c>
      <c r="H60" s="322">
        <v>0</v>
      </c>
      <c r="I60" s="322">
        <v>0</v>
      </c>
      <c r="J60" s="322">
        <v>0</v>
      </c>
      <c r="K60" s="322">
        <v>0</v>
      </c>
      <c r="L60" s="322">
        <v>0</v>
      </c>
      <c r="M60" s="322">
        <v>0</v>
      </c>
      <c r="N60" s="322">
        <v>0</v>
      </c>
      <c r="O60" s="322">
        <v>0</v>
      </c>
      <c r="P60" s="322">
        <v>0</v>
      </c>
      <c r="Q60" s="322">
        <v>0</v>
      </c>
      <c r="R60" s="322">
        <v>0</v>
      </c>
      <c r="S60" s="322">
        <v>0</v>
      </c>
      <c r="T60" s="322">
        <v>0</v>
      </c>
      <c r="U60" s="322">
        <v>0</v>
      </c>
      <c r="V60" s="322">
        <v>0</v>
      </c>
      <c r="W60" s="322">
        <v>0</v>
      </c>
      <c r="X60" s="327">
        <v>0</v>
      </c>
      <c r="Y60" s="327">
        <v>0</v>
      </c>
      <c r="Z60" s="327">
        <v>0</v>
      </c>
      <c r="AA60" s="327">
        <v>0</v>
      </c>
      <c r="AB60" s="327">
        <v>0</v>
      </c>
      <c r="AC60" s="327">
        <v>0</v>
      </c>
      <c r="AD60" s="327">
        <v>0</v>
      </c>
      <c r="AE60" s="327">
        <v>0</v>
      </c>
    </row>
    <row r="61" spans="1:34" s="197" customFormat="1">
      <c r="A61" s="209">
        <v>4</v>
      </c>
      <c r="B61" s="210" t="s">
        <v>194</v>
      </c>
      <c r="C61" s="211" t="s">
        <v>195</v>
      </c>
      <c r="D61" s="328">
        <v>7915.7110000000002</v>
      </c>
      <c r="E61" s="328">
        <v>1189.82</v>
      </c>
      <c r="F61" s="328">
        <v>412.66999999999996</v>
      </c>
      <c r="G61" s="328">
        <v>169.35</v>
      </c>
      <c r="H61" s="328">
        <v>354.22</v>
      </c>
      <c r="I61" s="328">
        <v>73.61</v>
      </c>
      <c r="J61" s="328">
        <v>60.721000000000004</v>
      </c>
      <c r="K61" s="328">
        <v>38.299999999999997</v>
      </c>
      <c r="L61" s="328">
        <v>37.880000000000003</v>
      </c>
      <c r="M61" s="328">
        <v>37.349999999999994</v>
      </c>
      <c r="N61" s="328">
        <v>45.709999999999994</v>
      </c>
      <c r="O61" s="328">
        <v>242.17000000000004</v>
      </c>
      <c r="P61" s="328">
        <v>46.540000000000006</v>
      </c>
      <c r="Q61" s="328">
        <v>140.56</v>
      </c>
      <c r="R61" s="328">
        <v>27.47</v>
      </c>
      <c r="S61" s="328">
        <v>62.420000000000009</v>
      </c>
      <c r="T61" s="328">
        <v>102.81</v>
      </c>
      <c r="U61" s="328">
        <v>4125.3999999999996</v>
      </c>
      <c r="V61" s="328">
        <v>451.22</v>
      </c>
      <c r="W61" s="328">
        <v>297.48999999999995</v>
      </c>
      <c r="X61" s="329">
        <v>0</v>
      </c>
      <c r="Y61" s="329">
        <v>0</v>
      </c>
      <c r="Z61" s="329">
        <v>0</v>
      </c>
      <c r="AA61" s="329">
        <v>0</v>
      </c>
      <c r="AB61" s="329">
        <v>0</v>
      </c>
      <c r="AC61" s="329">
        <v>0</v>
      </c>
      <c r="AD61" s="329">
        <v>0</v>
      </c>
      <c r="AE61" s="329">
        <v>0</v>
      </c>
    </row>
    <row r="62" spans="1:34">
      <c r="B62" s="1044" t="s">
        <v>196</v>
      </c>
      <c r="C62" s="1045"/>
      <c r="D62" s="1045"/>
      <c r="E62" s="1045"/>
      <c r="F62" s="1045"/>
      <c r="G62" s="1045"/>
      <c r="H62" s="1045"/>
    </row>
  </sheetData>
  <mergeCells count="8">
    <mergeCell ref="B62:H62"/>
    <mergeCell ref="A1:H1"/>
    <mergeCell ref="F2:H2"/>
    <mergeCell ref="A3:A4"/>
    <mergeCell ref="B3:B4"/>
    <mergeCell ref="C3:C4"/>
    <mergeCell ref="D3:D4"/>
    <mergeCell ref="E3:AE3"/>
  </mergeCells>
  <pageMargins left="0.36" right="0.16" top="0.78" bottom="0.24" header="0.3" footer="0.3"/>
  <pageSetup paperSize="8" scale="68"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Zeros="0" view="pageBreakPreview" zoomScaleSheetLayoutView="100" workbookViewId="0">
      <pane xSplit="3" ySplit="5" topLeftCell="D6" activePane="bottomRight" state="frozen"/>
      <selection pane="topRight" activeCell="D1" sqref="D1"/>
      <selection pane="bottomLeft" activeCell="A6" sqref="A6"/>
      <selection pane="bottomRight" activeCell="E6" sqref="E6:G44"/>
    </sheetView>
  </sheetViews>
  <sheetFormatPr defaultColWidth="8.84375" defaultRowHeight="15.5"/>
  <cols>
    <col min="1" max="1" width="4.53515625" style="1" customWidth="1"/>
    <col min="2" max="2" width="33.53515625" style="1" customWidth="1"/>
    <col min="3" max="3" width="5.23046875" style="34" bestFit="1" customWidth="1"/>
    <col min="4" max="4" width="12" style="1" customWidth="1"/>
    <col min="5" max="5" width="7.07421875" style="1" customWidth="1"/>
    <col min="6" max="6" width="9.53515625" style="1" customWidth="1"/>
    <col min="7" max="7" width="6.84375" style="1" customWidth="1"/>
    <col min="8" max="16384" width="8.84375" style="1"/>
  </cols>
  <sheetData>
    <row r="1" spans="1:7" s="26" customFormat="1" ht="38.25" customHeight="1">
      <c r="A1" s="1053" t="s">
        <v>964</v>
      </c>
      <c r="B1" s="1053"/>
      <c r="C1" s="1053"/>
      <c r="D1" s="1053"/>
      <c r="E1" s="1053"/>
      <c r="F1" s="1053"/>
      <c r="G1" s="1053"/>
    </row>
    <row r="2" spans="1:7" ht="18.75" customHeight="1">
      <c r="A2" s="1054" t="s">
        <v>155</v>
      </c>
      <c r="B2" s="1054"/>
      <c r="C2" s="1054"/>
      <c r="D2" s="1054"/>
      <c r="E2" s="1054"/>
      <c r="F2" s="1054"/>
      <c r="G2" s="1054"/>
    </row>
    <row r="3" spans="1:7" ht="37.5" customHeight="1">
      <c r="A3" s="1055" t="s">
        <v>0</v>
      </c>
      <c r="B3" s="1055" t="s">
        <v>37</v>
      </c>
      <c r="C3" s="1055" t="s">
        <v>38</v>
      </c>
      <c r="D3" s="1055" t="s">
        <v>710</v>
      </c>
      <c r="E3" s="1055" t="s">
        <v>709</v>
      </c>
      <c r="F3" s="1055"/>
      <c r="G3" s="1055"/>
    </row>
    <row r="4" spans="1:7" ht="18.75" customHeight="1">
      <c r="A4" s="1055"/>
      <c r="B4" s="1055"/>
      <c r="C4" s="1055"/>
      <c r="D4" s="1055"/>
      <c r="E4" s="1055" t="s">
        <v>197</v>
      </c>
      <c r="F4" s="1055" t="s">
        <v>39</v>
      </c>
      <c r="G4" s="1055"/>
    </row>
    <row r="5" spans="1:7" ht="37.5" customHeight="1">
      <c r="A5" s="1055"/>
      <c r="B5" s="1055"/>
      <c r="C5" s="1055"/>
      <c r="D5" s="1055"/>
      <c r="E5" s="1055"/>
      <c r="F5" s="27" t="s">
        <v>198</v>
      </c>
      <c r="G5" s="27" t="s">
        <v>40</v>
      </c>
    </row>
    <row r="6" spans="1:7" ht="15.65" customHeight="1">
      <c r="A6" s="673"/>
      <c r="B6" s="673" t="s">
        <v>341</v>
      </c>
      <c r="C6" s="674"/>
      <c r="D6" s="105">
        <v>275.42153000000002</v>
      </c>
      <c r="E6" s="105">
        <v>139.54960000000003</v>
      </c>
      <c r="F6" s="105">
        <v>-135.87192999999999</v>
      </c>
      <c r="G6" s="105">
        <v>50.66764388390407</v>
      </c>
    </row>
    <row r="7" spans="1:7" ht="18.75" customHeight="1">
      <c r="A7" s="115">
        <v>1</v>
      </c>
      <c r="B7" s="115" t="s">
        <v>41</v>
      </c>
      <c r="C7" s="116" t="s">
        <v>4</v>
      </c>
      <c r="D7" s="113">
        <v>143.13</v>
      </c>
      <c r="E7" s="113">
        <v>111.75999999999999</v>
      </c>
      <c r="F7" s="113">
        <v>-31.370000000000005</v>
      </c>
      <c r="G7" s="113">
        <v>78.082861734087885</v>
      </c>
    </row>
    <row r="8" spans="1:7" ht="18.75" hidden="1" customHeight="1">
      <c r="A8" s="117" t="s">
        <v>42</v>
      </c>
      <c r="B8" s="117" t="s">
        <v>43</v>
      </c>
      <c r="C8" s="118" t="s">
        <v>5</v>
      </c>
      <c r="D8" s="108">
        <v>0</v>
      </c>
      <c r="E8" s="108">
        <v>0</v>
      </c>
      <c r="F8" s="108">
        <v>0</v>
      </c>
      <c r="G8" s="108"/>
    </row>
    <row r="9" spans="1:7" ht="16.5" hidden="1">
      <c r="A9" s="119"/>
      <c r="B9" s="119" t="s">
        <v>308</v>
      </c>
      <c r="C9" s="120" t="s">
        <v>44</v>
      </c>
      <c r="D9" s="108">
        <v>0</v>
      </c>
      <c r="E9" s="108">
        <v>0</v>
      </c>
      <c r="F9" s="108">
        <v>0</v>
      </c>
      <c r="G9" s="108"/>
    </row>
    <row r="10" spans="1:7" ht="18.75" hidden="1" customHeight="1">
      <c r="A10" s="117" t="s">
        <v>45</v>
      </c>
      <c r="B10" s="117" t="s">
        <v>46</v>
      </c>
      <c r="C10" s="118" t="s">
        <v>6</v>
      </c>
      <c r="D10" s="108">
        <v>0</v>
      </c>
      <c r="E10" s="108">
        <v>0</v>
      </c>
      <c r="F10" s="108">
        <v>0</v>
      </c>
      <c r="G10" s="108"/>
    </row>
    <row r="11" spans="1:7" ht="18.75" customHeight="1">
      <c r="A11" s="117" t="s">
        <v>42</v>
      </c>
      <c r="B11" s="117" t="s">
        <v>48</v>
      </c>
      <c r="C11" s="118" t="s">
        <v>7</v>
      </c>
      <c r="D11" s="108">
        <v>3.7600000000000002</v>
      </c>
      <c r="E11" s="108">
        <v>3.7600000000000002</v>
      </c>
      <c r="F11" s="108">
        <v>0</v>
      </c>
      <c r="G11" s="108"/>
    </row>
    <row r="12" spans="1:7" ht="18.75" hidden="1" customHeight="1">
      <c r="A12" s="117" t="s">
        <v>49</v>
      </c>
      <c r="B12" s="117" t="s">
        <v>50</v>
      </c>
      <c r="C12" s="118" t="s">
        <v>35</v>
      </c>
      <c r="D12" s="108">
        <v>0</v>
      </c>
      <c r="E12" s="108">
        <v>0</v>
      </c>
      <c r="F12" s="108">
        <v>0</v>
      </c>
      <c r="G12" s="108"/>
    </row>
    <row r="13" spans="1:7" ht="18.75" hidden="1" customHeight="1">
      <c r="A13" s="117" t="s">
        <v>51</v>
      </c>
      <c r="B13" s="117" t="s">
        <v>52</v>
      </c>
      <c r="C13" s="118" t="s">
        <v>36</v>
      </c>
      <c r="D13" s="108">
        <v>0</v>
      </c>
      <c r="E13" s="108">
        <v>0</v>
      </c>
      <c r="F13" s="108">
        <v>0</v>
      </c>
      <c r="G13" s="108"/>
    </row>
    <row r="14" spans="1:7" ht="18.75" customHeight="1">
      <c r="A14" s="117" t="s">
        <v>45</v>
      </c>
      <c r="B14" s="117" t="s">
        <v>54</v>
      </c>
      <c r="C14" s="118" t="s">
        <v>55</v>
      </c>
      <c r="D14" s="108">
        <v>139.37</v>
      </c>
      <c r="E14" s="108">
        <v>108</v>
      </c>
      <c r="F14" s="108">
        <v>-31.370000000000005</v>
      </c>
      <c r="G14" s="108">
        <v>77.491569204276388</v>
      </c>
    </row>
    <row r="15" spans="1:7" ht="18.75" hidden="1" customHeight="1">
      <c r="A15" s="117" t="s">
        <v>56</v>
      </c>
      <c r="B15" s="117" t="s">
        <v>309</v>
      </c>
      <c r="C15" s="118" t="s">
        <v>58</v>
      </c>
      <c r="D15" s="108"/>
      <c r="E15" s="108">
        <v>0</v>
      </c>
      <c r="F15" s="108">
        <v>0</v>
      </c>
      <c r="G15" s="108"/>
    </row>
    <row r="16" spans="1:7" ht="18.75" hidden="1" customHeight="1">
      <c r="A16" s="117" t="s">
        <v>59</v>
      </c>
      <c r="B16" s="117" t="s">
        <v>310</v>
      </c>
      <c r="C16" s="118" t="s">
        <v>248</v>
      </c>
      <c r="D16" s="108"/>
      <c r="E16" s="108">
        <v>0</v>
      </c>
      <c r="F16" s="108">
        <v>0</v>
      </c>
      <c r="G16" s="108"/>
    </row>
    <row r="17" spans="1:7" s="8" customFormat="1" ht="18.75" hidden="1" customHeight="1">
      <c r="A17" s="117" t="s">
        <v>45</v>
      </c>
      <c r="B17" s="117" t="s">
        <v>60</v>
      </c>
      <c r="C17" s="118" t="s">
        <v>61</v>
      </c>
      <c r="D17" s="108"/>
      <c r="E17" s="108">
        <v>0</v>
      </c>
      <c r="F17" s="108">
        <v>0</v>
      </c>
      <c r="G17" s="108"/>
    </row>
    <row r="18" spans="1:7" ht="18.75" customHeight="1">
      <c r="A18" s="121">
        <v>2</v>
      </c>
      <c r="B18" s="121" t="s">
        <v>62</v>
      </c>
      <c r="C18" s="116" t="s">
        <v>9</v>
      </c>
      <c r="D18" s="113">
        <v>132.29152999999999</v>
      </c>
      <c r="E18" s="113">
        <v>27.7896</v>
      </c>
      <c r="F18" s="113">
        <v>-104.50192999999999</v>
      </c>
      <c r="G18" s="113">
        <v>21.006333512054777</v>
      </c>
    </row>
    <row r="19" spans="1:7" ht="18.75" customHeight="1">
      <c r="A19" s="117" t="s">
        <v>63</v>
      </c>
      <c r="B19" s="117" t="s">
        <v>64</v>
      </c>
      <c r="C19" s="118" t="s">
        <v>10</v>
      </c>
      <c r="D19" s="108">
        <v>4.3</v>
      </c>
      <c r="E19" s="108">
        <v>0</v>
      </c>
      <c r="F19" s="108">
        <v>-4.3</v>
      </c>
      <c r="G19" s="108"/>
    </row>
    <row r="20" spans="1:7" ht="18.75" customHeight="1">
      <c r="A20" s="117" t="s">
        <v>65</v>
      </c>
      <c r="B20" s="117" t="s">
        <v>66</v>
      </c>
      <c r="C20" s="118" t="s">
        <v>11</v>
      </c>
      <c r="D20" s="108">
        <v>2.2999999999999998</v>
      </c>
      <c r="E20" s="108">
        <v>0</v>
      </c>
      <c r="F20" s="108">
        <v>-2.2999999999999998</v>
      </c>
      <c r="G20" s="108"/>
    </row>
    <row r="21" spans="1:7" ht="18.75" hidden="1" customHeight="1">
      <c r="A21" s="117" t="s">
        <v>67</v>
      </c>
      <c r="B21" s="117" t="s">
        <v>68</v>
      </c>
      <c r="C21" s="118" t="s">
        <v>12</v>
      </c>
      <c r="D21" s="108">
        <v>0</v>
      </c>
      <c r="E21" s="108">
        <v>0</v>
      </c>
      <c r="F21" s="108">
        <v>0</v>
      </c>
      <c r="G21" s="108"/>
    </row>
    <row r="22" spans="1:7" ht="18.75" hidden="1" customHeight="1">
      <c r="A22" s="117" t="s">
        <v>69</v>
      </c>
      <c r="B22" s="117" t="s">
        <v>70</v>
      </c>
      <c r="C22" s="118" t="s">
        <v>71</v>
      </c>
      <c r="D22" s="108">
        <v>0</v>
      </c>
      <c r="E22" s="108">
        <v>0</v>
      </c>
      <c r="F22" s="108">
        <v>0</v>
      </c>
      <c r="G22" s="108"/>
    </row>
    <row r="23" spans="1:7" ht="18.75" hidden="1" customHeight="1">
      <c r="A23" s="117" t="s">
        <v>72</v>
      </c>
      <c r="B23" s="117" t="s">
        <v>73</v>
      </c>
      <c r="C23" s="118" t="s">
        <v>74</v>
      </c>
      <c r="D23" s="108">
        <v>0</v>
      </c>
      <c r="E23" s="108">
        <v>0</v>
      </c>
      <c r="F23" s="108">
        <v>0</v>
      </c>
      <c r="G23" s="108"/>
    </row>
    <row r="24" spans="1:7" ht="18.75" customHeight="1">
      <c r="A24" s="117" t="s">
        <v>67</v>
      </c>
      <c r="B24" s="117" t="s">
        <v>76</v>
      </c>
      <c r="C24" s="118" t="s">
        <v>77</v>
      </c>
      <c r="D24" s="108">
        <v>76.5</v>
      </c>
      <c r="E24" s="108">
        <v>26.5</v>
      </c>
      <c r="F24" s="108">
        <v>-50</v>
      </c>
      <c r="G24" s="108">
        <v>34.640522875816991</v>
      </c>
    </row>
    <row r="25" spans="1:7" ht="18.75" hidden="1" customHeight="1">
      <c r="A25" s="117" t="s">
        <v>78</v>
      </c>
      <c r="B25" s="117" t="s">
        <v>79</v>
      </c>
      <c r="C25" s="118" t="s">
        <v>80</v>
      </c>
      <c r="D25" s="108">
        <v>0</v>
      </c>
      <c r="E25" s="108">
        <v>0</v>
      </c>
      <c r="F25" s="108">
        <v>0</v>
      </c>
      <c r="G25" s="108"/>
    </row>
    <row r="26" spans="1:7" ht="37.5" hidden="1" customHeight="1">
      <c r="A26" s="117" t="s">
        <v>81</v>
      </c>
      <c r="B26" s="117" t="s">
        <v>82</v>
      </c>
      <c r="C26" s="118" t="s">
        <v>83</v>
      </c>
      <c r="D26" s="108">
        <v>0</v>
      </c>
      <c r="E26" s="108">
        <v>0</v>
      </c>
      <c r="F26" s="108">
        <v>0</v>
      </c>
      <c r="G26" s="108"/>
    </row>
    <row r="27" spans="1:7" ht="33">
      <c r="A27" s="117" t="s">
        <v>69</v>
      </c>
      <c r="B27" s="117" t="s">
        <v>85</v>
      </c>
      <c r="C27" s="118" t="s">
        <v>13</v>
      </c>
      <c r="D27" s="108">
        <v>26.170000000000005</v>
      </c>
      <c r="E27" s="108">
        <v>0.84000000000000008</v>
      </c>
      <c r="F27" s="108">
        <v>-25.330000000000005</v>
      </c>
      <c r="G27" s="108">
        <v>3.209782193351165</v>
      </c>
    </row>
    <row r="28" spans="1:7" ht="18.75" hidden="1" customHeight="1">
      <c r="A28" s="117" t="s">
        <v>105</v>
      </c>
      <c r="B28" s="117" t="s">
        <v>106</v>
      </c>
      <c r="C28" s="118" t="s">
        <v>18</v>
      </c>
      <c r="D28" s="108">
        <v>0</v>
      </c>
      <c r="E28" s="108">
        <v>0</v>
      </c>
      <c r="F28" s="108">
        <v>0</v>
      </c>
      <c r="G28" s="108"/>
    </row>
    <row r="29" spans="1:7" ht="18.75" hidden="1" customHeight="1">
      <c r="A29" s="117" t="s">
        <v>107</v>
      </c>
      <c r="B29" s="117" t="s">
        <v>108</v>
      </c>
      <c r="C29" s="118" t="s">
        <v>19</v>
      </c>
      <c r="D29" s="108">
        <v>0</v>
      </c>
      <c r="E29" s="108">
        <v>0</v>
      </c>
      <c r="F29" s="108">
        <v>0</v>
      </c>
      <c r="G29" s="108"/>
    </row>
    <row r="30" spans="1:7" ht="18.75" customHeight="1">
      <c r="A30" s="117" t="s">
        <v>72</v>
      </c>
      <c r="B30" s="117" t="s">
        <v>110</v>
      </c>
      <c r="C30" s="118" t="s">
        <v>111</v>
      </c>
      <c r="D30" s="108">
        <v>0.62692999999999999</v>
      </c>
      <c r="E30" s="108">
        <v>0.44</v>
      </c>
      <c r="F30" s="108">
        <v>-0.18692999999999999</v>
      </c>
      <c r="G30" s="108">
        <v>70.183274049734422</v>
      </c>
    </row>
    <row r="31" spans="1:7" ht="18.75" customHeight="1">
      <c r="A31" s="117" t="s">
        <v>75</v>
      </c>
      <c r="B31" s="117" t="s">
        <v>113</v>
      </c>
      <c r="C31" s="118" t="s">
        <v>114</v>
      </c>
      <c r="D31" s="108">
        <v>0.54</v>
      </c>
      <c r="E31" s="108">
        <v>0</v>
      </c>
      <c r="F31" s="108">
        <v>-0.54</v>
      </c>
      <c r="G31" s="108"/>
    </row>
    <row r="32" spans="1:7" ht="18.75" customHeight="1">
      <c r="A32" s="117" t="s">
        <v>78</v>
      </c>
      <c r="B32" s="117" t="s">
        <v>116</v>
      </c>
      <c r="C32" s="118" t="s">
        <v>117</v>
      </c>
      <c r="D32" s="108">
        <v>16.9496</v>
      </c>
      <c r="E32" s="108">
        <v>9.5999999999999992E-3</v>
      </c>
      <c r="F32" s="108">
        <v>-16.940000000000001</v>
      </c>
      <c r="G32" s="108"/>
    </row>
    <row r="33" spans="1:7" ht="18.75" customHeight="1">
      <c r="A33" s="117" t="s">
        <v>81</v>
      </c>
      <c r="B33" s="117" t="s">
        <v>119</v>
      </c>
      <c r="C33" s="118" t="s">
        <v>120</v>
      </c>
      <c r="D33" s="108">
        <v>0.05</v>
      </c>
      <c r="E33" s="108">
        <v>0</v>
      </c>
      <c r="F33" s="108">
        <v>-0.05</v>
      </c>
      <c r="G33" s="108"/>
    </row>
    <row r="34" spans="1:7" ht="33" hidden="1">
      <c r="A34" s="117" t="s">
        <v>81</v>
      </c>
      <c r="B34" s="117" t="s">
        <v>122</v>
      </c>
      <c r="C34" s="118" t="s">
        <v>123</v>
      </c>
      <c r="D34" s="108">
        <v>0</v>
      </c>
      <c r="E34" s="108">
        <v>0</v>
      </c>
      <c r="F34" s="108">
        <v>0</v>
      </c>
      <c r="G34" s="108"/>
    </row>
    <row r="35" spans="1:7" ht="18.75" hidden="1" customHeight="1">
      <c r="A35" s="117" t="s">
        <v>124</v>
      </c>
      <c r="B35" s="117" t="s">
        <v>125</v>
      </c>
      <c r="C35" s="118" t="s">
        <v>126</v>
      </c>
      <c r="D35" s="108">
        <v>0</v>
      </c>
      <c r="E35" s="108">
        <v>0</v>
      </c>
      <c r="F35" s="108">
        <v>0</v>
      </c>
      <c r="G35" s="108"/>
    </row>
    <row r="36" spans="1:7" ht="18.75" hidden="1" customHeight="1">
      <c r="A36" s="117" t="s">
        <v>127</v>
      </c>
      <c r="B36" s="117" t="s">
        <v>128</v>
      </c>
      <c r="C36" s="118" t="s">
        <v>129</v>
      </c>
      <c r="D36" s="108">
        <v>0</v>
      </c>
      <c r="E36" s="108">
        <v>0</v>
      </c>
      <c r="F36" s="108">
        <v>0</v>
      </c>
      <c r="G36" s="108"/>
    </row>
    <row r="37" spans="1:7" ht="33" hidden="1">
      <c r="A37" s="117" t="s">
        <v>130</v>
      </c>
      <c r="B37" s="117" t="s">
        <v>131</v>
      </c>
      <c r="C37" s="118" t="s">
        <v>132</v>
      </c>
      <c r="D37" s="108">
        <v>0</v>
      </c>
      <c r="E37" s="108">
        <v>0</v>
      </c>
      <c r="F37" s="108">
        <v>0</v>
      </c>
      <c r="G37" s="108"/>
    </row>
    <row r="38" spans="1:7" ht="33" hidden="1">
      <c r="A38" s="117" t="s">
        <v>133</v>
      </c>
      <c r="B38" s="117" t="s">
        <v>134</v>
      </c>
      <c r="C38" s="118" t="s">
        <v>135</v>
      </c>
      <c r="D38" s="108">
        <v>0</v>
      </c>
      <c r="E38" s="108">
        <v>0</v>
      </c>
      <c r="F38" s="108">
        <v>0</v>
      </c>
      <c r="G38" s="108"/>
    </row>
    <row r="39" spans="1:7" ht="18.75" customHeight="1">
      <c r="A39" s="117" t="s">
        <v>84</v>
      </c>
      <c r="B39" s="117" t="s">
        <v>137</v>
      </c>
      <c r="C39" s="118" t="s">
        <v>138</v>
      </c>
      <c r="D39" s="108">
        <v>4.4999999999999998E-2</v>
      </c>
      <c r="E39" s="108">
        <v>0</v>
      </c>
      <c r="F39" s="108">
        <v>-4.4999999999999998E-2</v>
      </c>
      <c r="G39" s="108"/>
    </row>
    <row r="40" spans="1:7" ht="18.75" hidden="1" customHeight="1">
      <c r="A40" s="117" t="s">
        <v>105</v>
      </c>
      <c r="B40" s="117" t="s">
        <v>140</v>
      </c>
      <c r="C40" s="118" t="s">
        <v>141</v>
      </c>
      <c r="D40" s="108">
        <v>4.47</v>
      </c>
      <c r="E40" s="108">
        <v>0</v>
      </c>
      <c r="F40" s="108">
        <v>-4.47</v>
      </c>
      <c r="G40" s="108"/>
    </row>
    <row r="41" spans="1:7" ht="18.75" hidden="1" customHeight="1">
      <c r="A41" s="117" t="s">
        <v>142</v>
      </c>
      <c r="B41" s="117" t="s">
        <v>143</v>
      </c>
      <c r="C41" s="118" t="s">
        <v>144</v>
      </c>
      <c r="D41" s="108">
        <v>0</v>
      </c>
      <c r="E41" s="108">
        <v>0</v>
      </c>
      <c r="F41" s="108">
        <v>0</v>
      </c>
      <c r="G41" s="108"/>
    </row>
    <row r="42" spans="1:7" ht="18.75" hidden="1" customHeight="1">
      <c r="A42" s="117" t="s">
        <v>145</v>
      </c>
      <c r="B42" s="117" t="s">
        <v>327</v>
      </c>
      <c r="C42" s="118" t="s">
        <v>147</v>
      </c>
      <c r="D42" s="108">
        <v>0</v>
      </c>
      <c r="E42" s="108">
        <v>0</v>
      </c>
      <c r="F42" s="108">
        <v>0</v>
      </c>
      <c r="G42" s="108"/>
    </row>
    <row r="43" spans="1:7" ht="18.75" hidden="1" customHeight="1">
      <c r="A43" s="117" t="s">
        <v>148</v>
      </c>
      <c r="B43" s="117" t="s">
        <v>149</v>
      </c>
      <c r="C43" s="118" t="s">
        <v>150</v>
      </c>
      <c r="D43" s="108">
        <v>0</v>
      </c>
      <c r="E43" s="108">
        <v>0</v>
      </c>
      <c r="F43" s="108">
        <v>0</v>
      </c>
      <c r="G43" s="108"/>
    </row>
    <row r="44" spans="1:7" ht="18.75" customHeight="1">
      <c r="A44" s="122" t="s">
        <v>105</v>
      </c>
      <c r="B44" s="122" t="s">
        <v>152</v>
      </c>
      <c r="C44" s="123" t="s">
        <v>153</v>
      </c>
      <c r="D44" s="182">
        <v>0.33999999999999997</v>
      </c>
      <c r="E44" s="182">
        <v>0</v>
      </c>
      <c r="F44" s="182">
        <v>-0.33999999999999997</v>
      </c>
      <c r="G44" s="182"/>
    </row>
    <row r="45" spans="1:7" ht="18.75" hidden="1" customHeight="1">
      <c r="A45" s="30" t="s">
        <v>124</v>
      </c>
      <c r="B45" s="31" t="s">
        <v>125</v>
      </c>
      <c r="C45" s="32" t="s">
        <v>126</v>
      </c>
      <c r="D45" s="103">
        <v>0</v>
      </c>
      <c r="E45" s="103">
        <v>0</v>
      </c>
      <c r="F45" s="103">
        <v>0</v>
      </c>
      <c r="G45" s="103"/>
    </row>
    <row r="46" spans="1:7" ht="18.75" hidden="1" customHeight="1">
      <c r="A46" s="29" t="s">
        <v>127</v>
      </c>
      <c r="B46" s="10" t="s">
        <v>128</v>
      </c>
      <c r="C46" s="9" t="s">
        <v>129</v>
      </c>
      <c r="D46" s="102">
        <v>0</v>
      </c>
      <c r="E46" s="102">
        <v>0</v>
      </c>
      <c r="F46" s="102">
        <v>0</v>
      </c>
      <c r="G46" s="102"/>
    </row>
    <row r="47" spans="1:7" ht="37.5" hidden="1" customHeight="1">
      <c r="A47" s="29" t="s">
        <v>130</v>
      </c>
      <c r="B47" s="10" t="s">
        <v>131</v>
      </c>
      <c r="C47" s="9" t="s">
        <v>132</v>
      </c>
      <c r="D47" s="102">
        <v>0</v>
      </c>
      <c r="E47" s="102">
        <v>0</v>
      </c>
      <c r="F47" s="102">
        <v>0</v>
      </c>
      <c r="G47" s="102"/>
    </row>
    <row r="48" spans="1:7" ht="18.75" hidden="1" customHeight="1">
      <c r="A48" s="29" t="s">
        <v>133</v>
      </c>
      <c r="B48" s="10" t="s">
        <v>134</v>
      </c>
      <c r="C48" s="9" t="s">
        <v>135</v>
      </c>
      <c r="D48" s="102">
        <v>0</v>
      </c>
      <c r="E48" s="102">
        <v>0</v>
      </c>
      <c r="F48" s="102">
        <v>0</v>
      </c>
      <c r="G48" s="102"/>
    </row>
    <row r="49" spans="1:7" ht="18.75" hidden="1" customHeight="1">
      <c r="A49" s="29" t="s">
        <v>136</v>
      </c>
      <c r="B49" s="10" t="s">
        <v>137</v>
      </c>
      <c r="C49" s="9" t="s">
        <v>138</v>
      </c>
      <c r="D49" s="102">
        <v>0</v>
      </c>
      <c r="E49" s="102">
        <v>0</v>
      </c>
      <c r="F49" s="102">
        <v>0</v>
      </c>
      <c r="G49" s="102"/>
    </row>
    <row r="50" spans="1:7" ht="18.75" hidden="1" customHeight="1">
      <c r="A50" s="29" t="s">
        <v>139</v>
      </c>
      <c r="B50" s="10" t="s">
        <v>140</v>
      </c>
      <c r="C50" s="9" t="s">
        <v>141</v>
      </c>
      <c r="D50" s="102">
        <v>0</v>
      </c>
      <c r="E50" s="102">
        <v>0</v>
      </c>
      <c r="F50" s="102">
        <v>0</v>
      </c>
      <c r="G50" s="102"/>
    </row>
    <row r="51" spans="1:7" ht="18.75" hidden="1" customHeight="1">
      <c r="A51" s="29" t="s">
        <v>142</v>
      </c>
      <c r="B51" s="10" t="s">
        <v>143</v>
      </c>
      <c r="C51" s="9" t="s">
        <v>144</v>
      </c>
      <c r="D51" s="102">
        <v>0</v>
      </c>
      <c r="E51" s="102">
        <v>0</v>
      </c>
      <c r="F51" s="102">
        <v>0</v>
      </c>
      <c r="G51" s="102"/>
    </row>
    <row r="52" spans="1:7" ht="18.75" hidden="1" customHeight="1">
      <c r="A52" s="29" t="s">
        <v>145</v>
      </c>
      <c r="B52" s="10" t="s">
        <v>146</v>
      </c>
      <c r="C52" s="9" t="s">
        <v>147</v>
      </c>
      <c r="D52" s="102">
        <v>0</v>
      </c>
      <c r="E52" s="102">
        <v>0</v>
      </c>
      <c r="F52" s="102">
        <v>0</v>
      </c>
      <c r="G52" s="102"/>
    </row>
    <row r="53" spans="1:7" ht="18.75" hidden="1" customHeight="1">
      <c r="A53" s="29" t="s">
        <v>148</v>
      </c>
      <c r="B53" s="10" t="s">
        <v>149</v>
      </c>
      <c r="C53" s="9" t="s">
        <v>150</v>
      </c>
      <c r="D53" s="102">
        <v>0</v>
      </c>
      <c r="E53" s="102">
        <v>0</v>
      </c>
      <c r="F53" s="102">
        <v>0</v>
      </c>
      <c r="G53" s="102"/>
    </row>
    <row r="54" spans="1:7" ht="18.75" hidden="1" customHeight="1">
      <c r="A54" s="35" t="s">
        <v>151</v>
      </c>
      <c r="B54" s="13" t="s">
        <v>152</v>
      </c>
      <c r="C54" s="12" t="s">
        <v>153</v>
      </c>
      <c r="D54" s="104">
        <v>0</v>
      </c>
      <c r="E54" s="104">
        <v>0</v>
      </c>
      <c r="F54" s="104">
        <v>0</v>
      </c>
      <c r="G54" s="104"/>
    </row>
    <row r="55" spans="1:7" hidden="1"/>
  </sheetData>
  <mergeCells count="9">
    <mergeCell ref="A1:G1"/>
    <mergeCell ref="A2:G2"/>
    <mergeCell ref="A3:A5"/>
    <mergeCell ref="B3:B5"/>
    <mergeCell ref="C3:C5"/>
    <mergeCell ref="D3:D5"/>
    <mergeCell ref="E3:G3"/>
    <mergeCell ref="E4:E5"/>
    <mergeCell ref="F4:G4"/>
  </mergeCells>
  <printOptions horizontalCentered="1"/>
  <pageMargins left="0.39370078740157483" right="0.2" top="1.22" bottom="0.59055118110236227" header="0.31496062992125984" footer="0.31496062992125984"/>
  <pageSetup paperSize="9"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68"/>
  <sheetViews>
    <sheetView showZeros="0" zoomScaleNormal="100" zoomScaleSheetLayoutView="100" workbookViewId="0">
      <pane xSplit="3" ySplit="5" topLeftCell="AZ47" activePane="bottomRight" state="frozen"/>
      <selection pane="topRight" activeCell="D1" sqref="D1"/>
      <selection pane="bottomLeft" activeCell="A6" sqref="A6"/>
      <selection pane="bottomRight" activeCell="BJ65" sqref="A1:BJ65"/>
    </sheetView>
  </sheetViews>
  <sheetFormatPr defaultColWidth="6.69140625" defaultRowHeight="13"/>
  <cols>
    <col min="1" max="1" width="7.84375" style="179" customWidth="1"/>
    <col min="2" max="2" width="36.69140625" style="180" customWidth="1"/>
    <col min="3" max="3" width="6.07421875" style="181" bestFit="1" customWidth="1"/>
    <col min="4" max="4" width="10.3046875" style="124" bestFit="1" customWidth="1"/>
    <col min="5" max="5" width="8.3046875" style="124" bestFit="1" customWidth="1"/>
    <col min="6" max="7" width="7" style="124" bestFit="1" customWidth="1"/>
    <col min="8" max="8" width="6.07421875" style="124" bestFit="1" customWidth="1"/>
    <col min="9" max="9" width="4.3046875" style="124" hidden="1" customWidth="1"/>
    <col min="10" max="10" width="7" style="124" bestFit="1" customWidth="1"/>
    <col min="11" max="11" width="8.3046875" style="124" bestFit="1" customWidth="1"/>
    <col min="12" max="12" width="7" style="124" bestFit="1" customWidth="1"/>
    <col min="13" max="13" width="4.69140625" style="124" hidden="1" customWidth="1"/>
    <col min="14" max="14" width="8.3046875" style="124" bestFit="1" customWidth="1"/>
    <col min="15" max="15" width="7" style="124" bestFit="1" customWidth="1"/>
    <col min="16" max="16" width="4.69140625" style="124" hidden="1" customWidth="1"/>
    <col min="17" max="17" width="5.23046875" style="124" bestFit="1" customWidth="1"/>
    <col min="18" max="18" width="8.3046875" style="124" bestFit="1" customWidth="1"/>
    <col min="19" max="19" width="7" style="124" bestFit="1" customWidth="1"/>
    <col min="20" max="20" width="6.07421875" style="124" bestFit="1" customWidth="1"/>
    <col min="21" max="21" width="4.69140625" style="124" hidden="1" customWidth="1"/>
    <col min="22" max="22" width="4.4609375" style="124" hidden="1" customWidth="1"/>
    <col min="23" max="23" width="6.07421875" style="124" bestFit="1" customWidth="1"/>
    <col min="24" max="24" width="8.3046875" style="124" bestFit="1" customWidth="1"/>
    <col min="25" max="25" width="7" style="124" bestFit="1" customWidth="1"/>
    <col min="26" max="26" width="4.3046875" style="124" bestFit="1" customWidth="1"/>
    <col min="27" max="27" width="8.3046875" style="124" bestFit="1" customWidth="1"/>
    <col min="28" max="29" width="6.07421875" style="124" bestFit="1" customWidth="1"/>
    <col min="30" max="30" width="7" style="124" bestFit="1" customWidth="1"/>
    <col min="31" max="31" width="6.07421875" style="124" bestFit="1" customWidth="1"/>
    <col min="32" max="32" width="5.765625" style="124" bestFit="1" customWidth="1"/>
    <col min="33" max="33" width="5.53515625" style="124" bestFit="1" customWidth="1"/>
    <col min="34" max="34" width="8.3046875" style="124" bestFit="1" customWidth="1"/>
    <col min="35" max="35" width="7.69140625" style="124" bestFit="1" customWidth="1"/>
    <col min="36" max="38" width="6.07421875" style="124" bestFit="1" customWidth="1"/>
    <col min="39" max="40" width="5.23046875" style="124" bestFit="1" customWidth="1"/>
    <col min="41" max="41" width="6.07421875" style="124" bestFit="1" customWidth="1"/>
    <col min="42" max="42" width="7" style="124" bestFit="1" customWidth="1"/>
    <col min="43" max="43" width="8.3046875" style="124" bestFit="1" customWidth="1"/>
    <col min="44" max="45" width="6.07421875" style="124" bestFit="1" customWidth="1"/>
    <col min="46" max="46" width="5.07421875" style="124" hidden="1" customWidth="1"/>
    <col min="47" max="47" width="6.07421875" style="124" bestFit="1" customWidth="1"/>
    <col min="48" max="48" width="7" style="124" bestFit="1" customWidth="1"/>
    <col min="49" max="49" width="6.07421875" style="124" bestFit="1" customWidth="1"/>
    <col min="50" max="50" width="5.23046875" style="124" bestFit="1" customWidth="1"/>
    <col min="51" max="51" width="7" style="124" bestFit="1" customWidth="1"/>
    <col min="52" max="52" width="6.07421875" style="124" bestFit="1" customWidth="1"/>
    <col min="53" max="53" width="8.3046875" style="124" bestFit="1" customWidth="1"/>
    <col min="54" max="55" width="6.07421875" style="124" bestFit="1" customWidth="1"/>
    <col min="56" max="56" width="8.3046875" style="124" bestFit="1" customWidth="1"/>
    <col min="57" max="57" width="6.07421875" style="124" bestFit="1" customWidth="1"/>
    <col min="58" max="58" width="8.3046875" style="124" bestFit="1" customWidth="1"/>
    <col min="59" max="59" width="4.69140625" style="124" bestFit="1" customWidth="1"/>
    <col min="60" max="60" width="8.07421875" style="124" customWidth="1"/>
    <col min="61" max="61" width="8.3046875" style="124" bestFit="1" customWidth="1"/>
    <col min="62" max="62" width="8.84375" style="125" bestFit="1" customWidth="1"/>
    <col min="63" max="256" width="6.69140625" style="124"/>
    <col min="257" max="257" width="3.07421875" style="124" customWidth="1"/>
    <col min="258" max="258" width="18.23046875" style="124" customWidth="1"/>
    <col min="259" max="259" width="4.3046875" style="124" customWidth="1"/>
    <col min="260" max="260" width="4.07421875" style="124" customWidth="1"/>
    <col min="261" max="300" width="3.53515625" style="124" customWidth="1"/>
    <col min="301" max="301" width="4.3046875" style="124" customWidth="1"/>
    <col min="302" max="303" width="8.3046875" style="124" customWidth="1"/>
    <col min="304" max="512" width="6.69140625" style="124"/>
    <col min="513" max="513" width="3.07421875" style="124" customWidth="1"/>
    <col min="514" max="514" width="18.23046875" style="124" customWidth="1"/>
    <col min="515" max="515" width="4.3046875" style="124" customWidth="1"/>
    <col min="516" max="516" width="4.07421875" style="124" customWidth="1"/>
    <col min="517" max="556" width="3.53515625" style="124" customWidth="1"/>
    <col min="557" max="557" width="4.3046875" style="124" customWidth="1"/>
    <col min="558" max="559" width="8.3046875" style="124" customWidth="1"/>
    <col min="560" max="768" width="6.69140625" style="124"/>
    <col min="769" max="769" width="3.07421875" style="124" customWidth="1"/>
    <col min="770" max="770" width="18.23046875" style="124" customWidth="1"/>
    <col min="771" max="771" width="4.3046875" style="124" customWidth="1"/>
    <col min="772" max="772" width="4.07421875" style="124" customWidth="1"/>
    <col min="773" max="812" width="3.53515625" style="124" customWidth="1"/>
    <col min="813" max="813" width="4.3046875" style="124" customWidth="1"/>
    <col min="814" max="815" width="8.3046875" style="124" customWidth="1"/>
    <col min="816" max="1024" width="6.69140625" style="124"/>
    <col min="1025" max="1025" width="3.07421875" style="124" customWidth="1"/>
    <col min="1026" max="1026" width="18.23046875" style="124" customWidth="1"/>
    <col min="1027" max="1027" width="4.3046875" style="124" customWidth="1"/>
    <col min="1028" max="1028" width="4.07421875" style="124" customWidth="1"/>
    <col min="1029" max="1068" width="3.53515625" style="124" customWidth="1"/>
    <col min="1069" max="1069" width="4.3046875" style="124" customWidth="1"/>
    <col min="1070" max="1071" width="8.3046875" style="124" customWidth="1"/>
    <col min="1072" max="1280" width="6.69140625" style="124"/>
    <col min="1281" max="1281" width="3.07421875" style="124" customWidth="1"/>
    <col min="1282" max="1282" width="18.23046875" style="124" customWidth="1"/>
    <col min="1283" max="1283" width="4.3046875" style="124" customWidth="1"/>
    <col min="1284" max="1284" width="4.07421875" style="124" customWidth="1"/>
    <col min="1285" max="1324" width="3.53515625" style="124" customWidth="1"/>
    <col min="1325" max="1325" width="4.3046875" style="124" customWidth="1"/>
    <col min="1326" max="1327" width="8.3046875" style="124" customWidth="1"/>
    <col min="1328" max="1536" width="6.69140625" style="124"/>
    <col min="1537" max="1537" width="3.07421875" style="124" customWidth="1"/>
    <col min="1538" max="1538" width="18.23046875" style="124" customWidth="1"/>
    <col min="1539" max="1539" width="4.3046875" style="124" customWidth="1"/>
    <col min="1540" max="1540" width="4.07421875" style="124" customWidth="1"/>
    <col min="1541" max="1580" width="3.53515625" style="124" customWidth="1"/>
    <col min="1581" max="1581" width="4.3046875" style="124" customWidth="1"/>
    <col min="1582" max="1583" width="8.3046875" style="124" customWidth="1"/>
    <col min="1584" max="1792" width="6.69140625" style="124"/>
    <col min="1793" max="1793" width="3.07421875" style="124" customWidth="1"/>
    <col min="1794" max="1794" width="18.23046875" style="124" customWidth="1"/>
    <col min="1795" max="1795" width="4.3046875" style="124" customWidth="1"/>
    <col min="1796" max="1796" width="4.07421875" style="124" customWidth="1"/>
    <col min="1797" max="1836" width="3.53515625" style="124" customWidth="1"/>
    <col min="1837" max="1837" width="4.3046875" style="124" customWidth="1"/>
    <col min="1838" max="1839" width="8.3046875" style="124" customWidth="1"/>
    <col min="1840" max="2048" width="6.69140625" style="124"/>
    <col min="2049" max="2049" width="3.07421875" style="124" customWidth="1"/>
    <col min="2050" max="2050" width="18.23046875" style="124" customWidth="1"/>
    <col min="2051" max="2051" width="4.3046875" style="124" customWidth="1"/>
    <col min="2052" max="2052" width="4.07421875" style="124" customWidth="1"/>
    <col min="2053" max="2092" width="3.53515625" style="124" customWidth="1"/>
    <col min="2093" max="2093" width="4.3046875" style="124" customWidth="1"/>
    <col min="2094" max="2095" width="8.3046875" style="124" customWidth="1"/>
    <col min="2096" max="2304" width="6.69140625" style="124"/>
    <col min="2305" max="2305" width="3.07421875" style="124" customWidth="1"/>
    <col min="2306" max="2306" width="18.23046875" style="124" customWidth="1"/>
    <col min="2307" max="2307" width="4.3046875" style="124" customWidth="1"/>
    <col min="2308" max="2308" width="4.07421875" style="124" customWidth="1"/>
    <col min="2309" max="2348" width="3.53515625" style="124" customWidth="1"/>
    <col min="2349" max="2349" width="4.3046875" style="124" customWidth="1"/>
    <col min="2350" max="2351" width="8.3046875" style="124" customWidth="1"/>
    <col min="2352" max="2560" width="6.69140625" style="124"/>
    <col min="2561" max="2561" width="3.07421875" style="124" customWidth="1"/>
    <col min="2562" max="2562" width="18.23046875" style="124" customWidth="1"/>
    <col min="2563" max="2563" width="4.3046875" style="124" customWidth="1"/>
    <col min="2564" max="2564" width="4.07421875" style="124" customWidth="1"/>
    <col min="2565" max="2604" width="3.53515625" style="124" customWidth="1"/>
    <col min="2605" max="2605" width="4.3046875" style="124" customWidth="1"/>
    <col min="2606" max="2607" width="8.3046875" style="124" customWidth="1"/>
    <col min="2608" max="2816" width="6.69140625" style="124"/>
    <col min="2817" max="2817" width="3.07421875" style="124" customWidth="1"/>
    <col min="2818" max="2818" width="18.23046875" style="124" customWidth="1"/>
    <col min="2819" max="2819" width="4.3046875" style="124" customWidth="1"/>
    <col min="2820" max="2820" width="4.07421875" style="124" customWidth="1"/>
    <col min="2821" max="2860" width="3.53515625" style="124" customWidth="1"/>
    <col min="2861" max="2861" width="4.3046875" style="124" customWidth="1"/>
    <col min="2862" max="2863" width="8.3046875" style="124" customWidth="1"/>
    <col min="2864" max="3072" width="6.69140625" style="124"/>
    <col min="3073" max="3073" width="3.07421875" style="124" customWidth="1"/>
    <col min="3074" max="3074" width="18.23046875" style="124" customWidth="1"/>
    <col min="3075" max="3075" width="4.3046875" style="124" customWidth="1"/>
    <col min="3076" max="3076" width="4.07421875" style="124" customWidth="1"/>
    <col min="3077" max="3116" width="3.53515625" style="124" customWidth="1"/>
    <col min="3117" max="3117" width="4.3046875" style="124" customWidth="1"/>
    <col min="3118" max="3119" width="8.3046875" style="124" customWidth="1"/>
    <col min="3120" max="3328" width="6.69140625" style="124"/>
    <col min="3329" max="3329" width="3.07421875" style="124" customWidth="1"/>
    <col min="3330" max="3330" width="18.23046875" style="124" customWidth="1"/>
    <col min="3331" max="3331" width="4.3046875" style="124" customWidth="1"/>
    <col min="3332" max="3332" width="4.07421875" style="124" customWidth="1"/>
    <col min="3333" max="3372" width="3.53515625" style="124" customWidth="1"/>
    <col min="3373" max="3373" width="4.3046875" style="124" customWidth="1"/>
    <col min="3374" max="3375" width="8.3046875" style="124" customWidth="1"/>
    <col min="3376" max="3584" width="6.69140625" style="124"/>
    <col min="3585" max="3585" width="3.07421875" style="124" customWidth="1"/>
    <col min="3586" max="3586" width="18.23046875" style="124" customWidth="1"/>
    <col min="3587" max="3587" width="4.3046875" style="124" customWidth="1"/>
    <col min="3588" max="3588" width="4.07421875" style="124" customWidth="1"/>
    <col min="3589" max="3628" width="3.53515625" style="124" customWidth="1"/>
    <col min="3629" max="3629" width="4.3046875" style="124" customWidth="1"/>
    <col min="3630" max="3631" width="8.3046875" style="124" customWidth="1"/>
    <col min="3632" max="3840" width="6.69140625" style="124"/>
    <col min="3841" max="3841" width="3.07421875" style="124" customWidth="1"/>
    <col min="3842" max="3842" width="18.23046875" style="124" customWidth="1"/>
    <col min="3843" max="3843" width="4.3046875" style="124" customWidth="1"/>
    <col min="3844" max="3844" width="4.07421875" style="124" customWidth="1"/>
    <col min="3845" max="3884" width="3.53515625" style="124" customWidth="1"/>
    <col min="3885" max="3885" width="4.3046875" style="124" customWidth="1"/>
    <col min="3886" max="3887" width="8.3046875" style="124" customWidth="1"/>
    <col min="3888" max="4096" width="6.69140625" style="124"/>
    <col min="4097" max="4097" width="3.07421875" style="124" customWidth="1"/>
    <col min="4098" max="4098" width="18.23046875" style="124" customWidth="1"/>
    <col min="4099" max="4099" width="4.3046875" style="124" customWidth="1"/>
    <col min="4100" max="4100" width="4.07421875" style="124" customWidth="1"/>
    <col min="4101" max="4140" width="3.53515625" style="124" customWidth="1"/>
    <col min="4141" max="4141" width="4.3046875" style="124" customWidth="1"/>
    <col min="4142" max="4143" width="8.3046875" style="124" customWidth="1"/>
    <col min="4144" max="4352" width="6.69140625" style="124"/>
    <col min="4353" max="4353" width="3.07421875" style="124" customWidth="1"/>
    <col min="4354" max="4354" width="18.23046875" style="124" customWidth="1"/>
    <col min="4355" max="4355" width="4.3046875" style="124" customWidth="1"/>
    <col min="4356" max="4356" width="4.07421875" style="124" customWidth="1"/>
    <col min="4357" max="4396" width="3.53515625" style="124" customWidth="1"/>
    <col min="4397" max="4397" width="4.3046875" style="124" customWidth="1"/>
    <col min="4398" max="4399" width="8.3046875" style="124" customWidth="1"/>
    <col min="4400" max="4608" width="6.69140625" style="124"/>
    <col min="4609" max="4609" width="3.07421875" style="124" customWidth="1"/>
    <col min="4610" max="4610" width="18.23046875" style="124" customWidth="1"/>
    <col min="4611" max="4611" width="4.3046875" style="124" customWidth="1"/>
    <col min="4612" max="4612" width="4.07421875" style="124" customWidth="1"/>
    <col min="4613" max="4652" width="3.53515625" style="124" customWidth="1"/>
    <col min="4653" max="4653" width="4.3046875" style="124" customWidth="1"/>
    <col min="4654" max="4655" width="8.3046875" style="124" customWidth="1"/>
    <col min="4656" max="4864" width="6.69140625" style="124"/>
    <col min="4865" max="4865" width="3.07421875" style="124" customWidth="1"/>
    <col min="4866" max="4866" width="18.23046875" style="124" customWidth="1"/>
    <col min="4867" max="4867" width="4.3046875" style="124" customWidth="1"/>
    <col min="4868" max="4868" width="4.07421875" style="124" customWidth="1"/>
    <col min="4869" max="4908" width="3.53515625" style="124" customWidth="1"/>
    <col min="4909" max="4909" width="4.3046875" style="124" customWidth="1"/>
    <col min="4910" max="4911" width="8.3046875" style="124" customWidth="1"/>
    <col min="4912" max="5120" width="6.69140625" style="124"/>
    <col min="5121" max="5121" width="3.07421875" style="124" customWidth="1"/>
    <col min="5122" max="5122" width="18.23046875" style="124" customWidth="1"/>
    <col min="5123" max="5123" width="4.3046875" style="124" customWidth="1"/>
    <col min="5124" max="5124" width="4.07421875" style="124" customWidth="1"/>
    <col min="5125" max="5164" width="3.53515625" style="124" customWidth="1"/>
    <col min="5165" max="5165" width="4.3046875" style="124" customWidth="1"/>
    <col min="5166" max="5167" width="8.3046875" style="124" customWidth="1"/>
    <col min="5168" max="5376" width="6.69140625" style="124"/>
    <col min="5377" max="5377" width="3.07421875" style="124" customWidth="1"/>
    <col min="5378" max="5378" width="18.23046875" style="124" customWidth="1"/>
    <col min="5379" max="5379" width="4.3046875" style="124" customWidth="1"/>
    <col min="5380" max="5380" width="4.07421875" style="124" customWidth="1"/>
    <col min="5381" max="5420" width="3.53515625" style="124" customWidth="1"/>
    <col min="5421" max="5421" width="4.3046875" style="124" customWidth="1"/>
    <col min="5422" max="5423" width="8.3046875" style="124" customWidth="1"/>
    <col min="5424" max="5632" width="6.69140625" style="124"/>
    <col min="5633" max="5633" width="3.07421875" style="124" customWidth="1"/>
    <col min="5634" max="5634" width="18.23046875" style="124" customWidth="1"/>
    <col min="5635" max="5635" width="4.3046875" style="124" customWidth="1"/>
    <col min="5636" max="5636" width="4.07421875" style="124" customWidth="1"/>
    <col min="5637" max="5676" width="3.53515625" style="124" customWidth="1"/>
    <col min="5677" max="5677" width="4.3046875" style="124" customWidth="1"/>
    <col min="5678" max="5679" width="8.3046875" style="124" customWidth="1"/>
    <col min="5680" max="5888" width="6.69140625" style="124"/>
    <col min="5889" max="5889" width="3.07421875" style="124" customWidth="1"/>
    <col min="5890" max="5890" width="18.23046875" style="124" customWidth="1"/>
    <col min="5891" max="5891" width="4.3046875" style="124" customWidth="1"/>
    <col min="5892" max="5892" width="4.07421875" style="124" customWidth="1"/>
    <col min="5893" max="5932" width="3.53515625" style="124" customWidth="1"/>
    <col min="5933" max="5933" width="4.3046875" style="124" customWidth="1"/>
    <col min="5934" max="5935" width="8.3046875" style="124" customWidth="1"/>
    <col min="5936" max="6144" width="6.69140625" style="124"/>
    <col min="6145" max="6145" width="3.07421875" style="124" customWidth="1"/>
    <col min="6146" max="6146" width="18.23046875" style="124" customWidth="1"/>
    <col min="6147" max="6147" width="4.3046875" style="124" customWidth="1"/>
    <col min="6148" max="6148" width="4.07421875" style="124" customWidth="1"/>
    <col min="6149" max="6188" width="3.53515625" style="124" customWidth="1"/>
    <col min="6189" max="6189" width="4.3046875" style="124" customWidth="1"/>
    <col min="6190" max="6191" width="8.3046875" style="124" customWidth="1"/>
    <col min="6192" max="6400" width="6.69140625" style="124"/>
    <col min="6401" max="6401" width="3.07421875" style="124" customWidth="1"/>
    <col min="6402" max="6402" width="18.23046875" style="124" customWidth="1"/>
    <col min="6403" max="6403" width="4.3046875" style="124" customWidth="1"/>
    <col min="6404" max="6404" width="4.07421875" style="124" customWidth="1"/>
    <col min="6405" max="6444" width="3.53515625" style="124" customWidth="1"/>
    <col min="6445" max="6445" width="4.3046875" style="124" customWidth="1"/>
    <col min="6446" max="6447" width="8.3046875" style="124" customWidth="1"/>
    <col min="6448" max="6656" width="6.69140625" style="124"/>
    <col min="6657" max="6657" width="3.07421875" style="124" customWidth="1"/>
    <col min="6658" max="6658" width="18.23046875" style="124" customWidth="1"/>
    <col min="6659" max="6659" width="4.3046875" style="124" customWidth="1"/>
    <col min="6660" max="6660" width="4.07421875" style="124" customWidth="1"/>
    <col min="6661" max="6700" width="3.53515625" style="124" customWidth="1"/>
    <col min="6701" max="6701" width="4.3046875" style="124" customWidth="1"/>
    <col min="6702" max="6703" width="8.3046875" style="124" customWidth="1"/>
    <col min="6704" max="6912" width="6.69140625" style="124"/>
    <col min="6913" max="6913" width="3.07421875" style="124" customWidth="1"/>
    <col min="6914" max="6914" width="18.23046875" style="124" customWidth="1"/>
    <col min="6915" max="6915" width="4.3046875" style="124" customWidth="1"/>
    <col min="6916" max="6916" width="4.07421875" style="124" customWidth="1"/>
    <col min="6917" max="6956" width="3.53515625" style="124" customWidth="1"/>
    <col min="6957" max="6957" width="4.3046875" style="124" customWidth="1"/>
    <col min="6958" max="6959" width="8.3046875" style="124" customWidth="1"/>
    <col min="6960" max="7168" width="6.69140625" style="124"/>
    <col min="7169" max="7169" width="3.07421875" style="124" customWidth="1"/>
    <col min="7170" max="7170" width="18.23046875" style="124" customWidth="1"/>
    <col min="7171" max="7171" width="4.3046875" style="124" customWidth="1"/>
    <col min="7172" max="7172" width="4.07421875" style="124" customWidth="1"/>
    <col min="7173" max="7212" width="3.53515625" style="124" customWidth="1"/>
    <col min="7213" max="7213" width="4.3046875" style="124" customWidth="1"/>
    <col min="7214" max="7215" width="8.3046875" style="124" customWidth="1"/>
    <col min="7216" max="7424" width="6.69140625" style="124"/>
    <col min="7425" max="7425" width="3.07421875" style="124" customWidth="1"/>
    <col min="7426" max="7426" width="18.23046875" style="124" customWidth="1"/>
    <col min="7427" max="7427" width="4.3046875" style="124" customWidth="1"/>
    <col min="7428" max="7428" width="4.07421875" style="124" customWidth="1"/>
    <col min="7429" max="7468" width="3.53515625" style="124" customWidth="1"/>
    <col min="7469" max="7469" width="4.3046875" style="124" customWidth="1"/>
    <col min="7470" max="7471" width="8.3046875" style="124" customWidth="1"/>
    <col min="7472" max="7680" width="6.69140625" style="124"/>
    <col min="7681" max="7681" width="3.07421875" style="124" customWidth="1"/>
    <col min="7682" max="7682" width="18.23046875" style="124" customWidth="1"/>
    <col min="7683" max="7683" width="4.3046875" style="124" customWidth="1"/>
    <col min="7684" max="7684" width="4.07421875" style="124" customWidth="1"/>
    <col min="7685" max="7724" width="3.53515625" style="124" customWidth="1"/>
    <col min="7725" max="7725" width="4.3046875" style="124" customWidth="1"/>
    <col min="7726" max="7727" width="8.3046875" style="124" customWidth="1"/>
    <col min="7728" max="7936" width="6.69140625" style="124"/>
    <col min="7937" max="7937" width="3.07421875" style="124" customWidth="1"/>
    <col min="7938" max="7938" width="18.23046875" style="124" customWidth="1"/>
    <col min="7939" max="7939" width="4.3046875" style="124" customWidth="1"/>
    <col min="7940" max="7940" width="4.07421875" style="124" customWidth="1"/>
    <col min="7941" max="7980" width="3.53515625" style="124" customWidth="1"/>
    <col min="7981" max="7981" width="4.3046875" style="124" customWidth="1"/>
    <col min="7982" max="7983" width="8.3046875" style="124" customWidth="1"/>
    <col min="7984" max="8192" width="6.69140625" style="124"/>
    <col min="8193" max="8193" width="3.07421875" style="124" customWidth="1"/>
    <col min="8194" max="8194" width="18.23046875" style="124" customWidth="1"/>
    <col min="8195" max="8195" width="4.3046875" style="124" customWidth="1"/>
    <col min="8196" max="8196" width="4.07421875" style="124" customWidth="1"/>
    <col min="8197" max="8236" width="3.53515625" style="124" customWidth="1"/>
    <col min="8237" max="8237" width="4.3046875" style="124" customWidth="1"/>
    <col min="8238" max="8239" width="8.3046875" style="124" customWidth="1"/>
    <col min="8240" max="8448" width="6.69140625" style="124"/>
    <col min="8449" max="8449" width="3.07421875" style="124" customWidth="1"/>
    <col min="8450" max="8450" width="18.23046875" style="124" customWidth="1"/>
    <col min="8451" max="8451" width="4.3046875" style="124" customWidth="1"/>
    <col min="8452" max="8452" width="4.07421875" style="124" customWidth="1"/>
    <col min="8453" max="8492" width="3.53515625" style="124" customWidth="1"/>
    <col min="8493" max="8493" width="4.3046875" style="124" customWidth="1"/>
    <col min="8494" max="8495" width="8.3046875" style="124" customWidth="1"/>
    <col min="8496" max="8704" width="6.69140625" style="124"/>
    <col min="8705" max="8705" width="3.07421875" style="124" customWidth="1"/>
    <col min="8706" max="8706" width="18.23046875" style="124" customWidth="1"/>
    <col min="8707" max="8707" width="4.3046875" style="124" customWidth="1"/>
    <col min="8708" max="8708" width="4.07421875" style="124" customWidth="1"/>
    <col min="8709" max="8748" width="3.53515625" style="124" customWidth="1"/>
    <col min="8749" max="8749" width="4.3046875" style="124" customWidth="1"/>
    <col min="8750" max="8751" width="8.3046875" style="124" customWidth="1"/>
    <col min="8752" max="8960" width="6.69140625" style="124"/>
    <col min="8961" max="8961" width="3.07421875" style="124" customWidth="1"/>
    <col min="8962" max="8962" width="18.23046875" style="124" customWidth="1"/>
    <col min="8963" max="8963" width="4.3046875" style="124" customWidth="1"/>
    <col min="8964" max="8964" width="4.07421875" style="124" customWidth="1"/>
    <col min="8965" max="9004" width="3.53515625" style="124" customWidth="1"/>
    <col min="9005" max="9005" width="4.3046875" style="124" customWidth="1"/>
    <col min="9006" max="9007" width="8.3046875" style="124" customWidth="1"/>
    <col min="9008" max="9216" width="6.69140625" style="124"/>
    <col min="9217" max="9217" width="3.07421875" style="124" customWidth="1"/>
    <col min="9218" max="9218" width="18.23046875" style="124" customWidth="1"/>
    <col min="9219" max="9219" width="4.3046875" style="124" customWidth="1"/>
    <col min="9220" max="9220" width="4.07421875" style="124" customWidth="1"/>
    <col min="9221" max="9260" width="3.53515625" style="124" customWidth="1"/>
    <col min="9261" max="9261" width="4.3046875" style="124" customWidth="1"/>
    <col min="9262" max="9263" width="8.3046875" style="124" customWidth="1"/>
    <col min="9264" max="9472" width="6.69140625" style="124"/>
    <col min="9473" max="9473" width="3.07421875" style="124" customWidth="1"/>
    <col min="9474" max="9474" width="18.23046875" style="124" customWidth="1"/>
    <col min="9475" max="9475" width="4.3046875" style="124" customWidth="1"/>
    <col min="9476" max="9476" width="4.07421875" style="124" customWidth="1"/>
    <col min="9477" max="9516" width="3.53515625" style="124" customWidth="1"/>
    <col min="9517" max="9517" width="4.3046875" style="124" customWidth="1"/>
    <col min="9518" max="9519" width="8.3046875" style="124" customWidth="1"/>
    <col min="9520" max="9728" width="6.69140625" style="124"/>
    <col min="9729" max="9729" width="3.07421875" style="124" customWidth="1"/>
    <col min="9730" max="9730" width="18.23046875" style="124" customWidth="1"/>
    <col min="9731" max="9731" width="4.3046875" style="124" customWidth="1"/>
    <col min="9732" max="9732" width="4.07421875" style="124" customWidth="1"/>
    <col min="9733" max="9772" width="3.53515625" style="124" customWidth="1"/>
    <col min="9773" max="9773" width="4.3046875" style="124" customWidth="1"/>
    <col min="9774" max="9775" width="8.3046875" style="124" customWidth="1"/>
    <col min="9776" max="9984" width="6.69140625" style="124"/>
    <col min="9985" max="9985" width="3.07421875" style="124" customWidth="1"/>
    <col min="9986" max="9986" width="18.23046875" style="124" customWidth="1"/>
    <col min="9987" max="9987" width="4.3046875" style="124" customWidth="1"/>
    <col min="9988" max="9988" width="4.07421875" style="124" customWidth="1"/>
    <col min="9989" max="10028" width="3.53515625" style="124" customWidth="1"/>
    <col min="10029" max="10029" width="4.3046875" style="124" customWidth="1"/>
    <col min="10030" max="10031" width="8.3046875" style="124" customWidth="1"/>
    <col min="10032" max="10240" width="6.69140625" style="124"/>
    <col min="10241" max="10241" width="3.07421875" style="124" customWidth="1"/>
    <col min="10242" max="10242" width="18.23046875" style="124" customWidth="1"/>
    <col min="10243" max="10243" width="4.3046875" style="124" customWidth="1"/>
    <col min="10244" max="10244" width="4.07421875" style="124" customWidth="1"/>
    <col min="10245" max="10284" width="3.53515625" style="124" customWidth="1"/>
    <col min="10285" max="10285" width="4.3046875" style="124" customWidth="1"/>
    <col min="10286" max="10287" width="8.3046875" style="124" customWidth="1"/>
    <col min="10288" max="10496" width="6.69140625" style="124"/>
    <col min="10497" max="10497" width="3.07421875" style="124" customWidth="1"/>
    <col min="10498" max="10498" width="18.23046875" style="124" customWidth="1"/>
    <col min="10499" max="10499" width="4.3046875" style="124" customWidth="1"/>
    <col min="10500" max="10500" width="4.07421875" style="124" customWidth="1"/>
    <col min="10501" max="10540" width="3.53515625" style="124" customWidth="1"/>
    <col min="10541" max="10541" width="4.3046875" style="124" customWidth="1"/>
    <col min="10542" max="10543" width="8.3046875" style="124" customWidth="1"/>
    <col min="10544" max="10752" width="6.69140625" style="124"/>
    <col min="10753" max="10753" width="3.07421875" style="124" customWidth="1"/>
    <col min="10754" max="10754" width="18.23046875" style="124" customWidth="1"/>
    <col min="10755" max="10755" width="4.3046875" style="124" customWidth="1"/>
    <col min="10756" max="10756" width="4.07421875" style="124" customWidth="1"/>
    <col min="10757" max="10796" width="3.53515625" style="124" customWidth="1"/>
    <col min="10797" max="10797" width="4.3046875" style="124" customWidth="1"/>
    <col min="10798" max="10799" width="8.3046875" style="124" customWidth="1"/>
    <col min="10800" max="11008" width="6.69140625" style="124"/>
    <col min="11009" max="11009" width="3.07421875" style="124" customWidth="1"/>
    <col min="11010" max="11010" width="18.23046875" style="124" customWidth="1"/>
    <col min="11011" max="11011" width="4.3046875" style="124" customWidth="1"/>
    <col min="11012" max="11012" width="4.07421875" style="124" customWidth="1"/>
    <col min="11013" max="11052" width="3.53515625" style="124" customWidth="1"/>
    <col min="11053" max="11053" width="4.3046875" style="124" customWidth="1"/>
    <col min="11054" max="11055" width="8.3046875" style="124" customWidth="1"/>
    <col min="11056" max="11264" width="6.69140625" style="124"/>
    <col min="11265" max="11265" width="3.07421875" style="124" customWidth="1"/>
    <col min="11266" max="11266" width="18.23046875" style="124" customWidth="1"/>
    <col min="11267" max="11267" width="4.3046875" style="124" customWidth="1"/>
    <col min="11268" max="11268" width="4.07421875" style="124" customWidth="1"/>
    <col min="11269" max="11308" width="3.53515625" style="124" customWidth="1"/>
    <col min="11309" max="11309" width="4.3046875" style="124" customWidth="1"/>
    <col min="11310" max="11311" width="8.3046875" style="124" customWidth="1"/>
    <col min="11312" max="11520" width="6.69140625" style="124"/>
    <col min="11521" max="11521" width="3.07421875" style="124" customWidth="1"/>
    <col min="11522" max="11522" width="18.23046875" style="124" customWidth="1"/>
    <col min="11523" max="11523" width="4.3046875" style="124" customWidth="1"/>
    <col min="11524" max="11524" width="4.07421875" style="124" customWidth="1"/>
    <col min="11525" max="11564" width="3.53515625" style="124" customWidth="1"/>
    <col min="11565" max="11565" width="4.3046875" style="124" customWidth="1"/>
    <col min="11566" max="11567" width="8.3046875" style="124" customWidth="1"/>
    <col min="11568" max="11776" width="6.69140625" style="124"/>
    <col min="11777" max="11777" width="3.07421875" style="124" customWidth="1"/>
    <col min="11778" max="11778" width="18.23046875" style="124" customWidth="1"/>
    <col min="11779" max="11779" width="4.3046875" style="124" customWidth="1"/>
    <col min="11780" max="11780" width="4.07421875" style="124" customWidth="1"/>
    <col min="11781" max="11820" width="3.53515625" style="124" customWidth="1"/>
    <col min="11821" max="11821" width="4.3046875" style="124" customWidth="1"/>
    <col min="11822" max="11823" width="8.3046875" style="124" customWidth="1"/>
    <col min="11824" max="12032" width="6.69140625" style="124"/>
    <col min="12033" max="12033" width="3.07421875" style="124" customWidth="1"/>
    <col min="12034" max="12034" width="18.23046875" style="124" customWidth="1"/>
    <col min="12035" max="12035" width="4.3046875" style="124" customWidth="1"/>
    <col min="12036" max="12036" width="4.07421875" style="124" customWidth="1"/>
    <col min="12037" max="12076" width="3.53515625" style="124" customWidth="1"/>
    <col min="12077" max="12077" width="4.3046875" style="124" customWidth="1"/>
    <col min="12078" max="12079" width="8.3046875" style="124" customWidth="1"/>
    <col min="12080" max="12288" width="6.69140625" style="124"/>
    <col min="12289" max="12289" width="3.07421875" style="124" customWidth="1"/>
    <col min="12290" max="12290" width="18.23046875" style="124" customWidth="1"/>
    <col min="12291" max="12291" width="4.3046875" style="124" customWidth="1"/>
    <col min="12292" max="12292" width="4.07421875" style="124" customWidth="1"/>
    <col min="12293" max="12332" width="3.53515625" style="124" customWidth="1"/>
    <col min="12333" max="12333" width="4.3046875" style="124" customWidth="1"/>
    <col min="12334" max="12335" width="8.3046875" style="124" customWidth="1"/>
    <col min="12336" max="12544" width="6.69140625" style="124"/>
    <col min="12545" max="12545" width="3.07421875" style="124" customWidth="1"/>
    <col min="12546" max="12546" width="18.23046875" style="124" customWidth="1"/>
    <col min="12547" max="12547" width="4.3046875" style="124" customWidth="1"/>
    <col min="12548" max="12548" width="4.07421875" style="124" customWidth="1"/>
    <col min="12549" max="12588" width="3.53515625" style="124" customWidth="1"/>
    <col min="12589" max="12589" width="4.3046875" style="124" customWidth="1"/>
    <col min="12590" max="12591" width="8.3046875" style="124" customWidth="1"/>
    <col min="12592" max="12800" width="6.69140625" style="124"/>
    <col min="12801" max="12801" width="3.07421875" style="124" customWidth="1"/>
    <col min="12802" max="12802" width="18.23046875" style="124" customWidth="1"/>
    <col min="12803" max="12803" width="4.3046875" style="124" customWidth="1"/>
    <col min="12804" max="12804" width="4.07421875" style="124" customWidth="1"/>
    <col min="12805" max="12844" width="3.53515625" style="124" customWidth="1"/>
    <col min="12845" max="12845" width="4.3046875" style="124" customWidth="1"/>
    <col min="12846" max="12847" width="8.3046875" style="124" customWidth="1"/>
    <col min="12848" max="13056" width="6.69140625" style="124"/>
    <col min="13057" max="13057" width="3.07421875" style="124" customWidth="1"/>
    <col min="13058" max="13058" width="18.23046875" style="124" customWidth="1"/>
    <col min="13059" max="13059" width="4.3046875" style="124" customWidth="1"/>
    <col min="13060" max="13060" width="4.07421875" style="124" customWidth="1"/>
    <col min="13061" max="13100" width="3.53515625" style="124" customWidth="1"/>
    <col min="13101" max="13101" width="4.3046875" style="124" customWidth="1"/>
    <col min="13102" max="13103" width="8.3046875" style="124" customWidth="1"/>
    <col min="13104" max="13312" width="6.69140625" style="124"/>
    <col min="13313" max="13313" width="3.07421875" style="124" customWidth="1"/>
    <col min="13314" max="13314" width="18.23046875" style="124" customWidth="1"/>
    <col min="13315" max="13315" width="4.3046875" style="124" customWidth="1"/>
    <col min="13316" max="13316" width="4.07421875" style="124" customWidth="1"/>
    <col min="13317" max="13356" width="3.53515625" style="124" customWidth="1"/>
    <col min="13357" max="13357" width="4.3046875" style="124" customWidth="1"/>
    <col min="13358" max="13359" width="8.3046875" style="124" customWidth="1"/>
    <col min="13360" max="13568" width="6.69140625" style="124"/>
    <col min="13569" max="13569" width="3.07421875" style="124" customWidth="1"/>
    <col min="13570" max="13570" width="18.23046875" style="124" customWidth="1"/>
    <col min="13571" max="13571" width="4.3046875" style="124" customWidth="1"/>
    <col min="13572" max="13572" width="4.07421875" style="124" customWidth="1"/>
    <col min="13573" max="13612" width="3.53515625" style="124" customWidth="1"/>
    <col min="13613" max="13613" width="4.3046875" style="124" customWidth="1"/>
    <col min="13614" max="13615" width="8.3046875" style="124" customWidth="1"/>
    <col min="13616" max="13824" width="6.69140625" style="124"/>
    <col min="13825" max="13825" width="3.07421875" style="124" customWidth="1"/>
    <col min="13826" max="13826" width="18.23046875" style="124" customWidth="1"/>
    <col min="13827" max="13827" width="4.3046875" style="124" customWidth="1"/>
    <col min="13828" max="13828" width="4.07421875" style="124" customWidth="1"/>
    <col min="13829" max="13868" width="3.53515625" style="124" customWidth="1"/>
    <col min="13869" max="13869" width="4.3046875" style="124" customWidth="1"/>
    <col min="13870" max="13871" width="8.3046875" style="124" customWidth="1"/>
    <col min="13872" max="14080" width="6.69140625" style="124"/>
    <col min="14081" max="14081" width="3.07421875" style="124" customWidth="1"/>
    <col min="14082" max="14082" width="18.23046875" style="124" customWidth="1"/>
    <col min="14083" max="14083" width="4.3046875" style="124" customWidth="1"/>
    <col min="14084" max="14084" width="4.07421875" style="124" customWidth="1"/>
    <col min="14085" max="14124" width="3.53515625" style="124" customWidth="1"/>
    <col min="14125" max="14125" width="4.3046875" style="124" customWidth="1"/>
    <col min="14126" max="14127" width="8.3046875" style="124" customWidth="1"/>
    <col min="14128" max="14336" width="6.69140625" style="124"/>
    <col min="14337" max="14337" width="3.07421875" style="124" customWidth="1"/>
    <col min="14338" max="14338" width="18.23046875" style="124" customWidth="1"/>
    <col min="14339" max="14339" width="4.3046875" style="124" customWidth="1"/>
    <col min="14340" max="14340" width="4.07421875" style="124" customWidth="1"/>
    <col min="14341" max="14380" width="3.53515625" style="124" customWidth="1"/>
    <col min="14381" max="14381" width="4.3046875" style="124" customWidth="1"/>
    <col min="14382" max="14383" width="8.3046875" style="124" customWidth="1"/>
    <col min="14384" max="14592" width="6.69140625" style="124"/>
    <col min="14593" max="14593" width="3.07421875" style="124" customWidth="1"/>
    <col min="14594" max="14594" width="18.23046875" style="124" customWidth="1"/>
    <col min="14595" max="14595" width="4.3046875" style="124" customWidth="1"/>
    <col min="14596" max="14596" width="4.07421875" style="124" customWidth="1"/>
    <col min="14597" max="14636" width="3.53515625" style="124" customWidth="1"/>
    <col min="14637" max="14637" width="4.3046875" style="124" customWidth="1"/>
    <col min="14638" max="14639" width="8.3046875" style="124" customWidth="1"/>
    <col min="14640" max="14848" width="6.69140625" style="124"/>
    <col min="14849" max="14849" width="3.07421875" style="124" customWidth="1"/>
    <col min="14850" max="14850" width="18.23046875" style="124" customWidth="1"/>
    <col min="14851" max="14851" width="4.3046875" style="124" customWidth="1"/>
    <col min="14852" max="14852" width="4.07421875" style="124" customWidth="1"/>
    <col min="14853" max="14892" width="3.53515625" style="124" customWidth="1"/>
    <col min="14893" max="14893" width="4.3046875" style="124" customWidth="1"/>
    <col min="14894" max="14895" width="8.3046875" style="124" customWidth="1"/>
    <col min="14896" max="15104" width="6.69140625" style="124"/>
    <col min="15105" max="15105" width="3.07421875" style="124" customWidth="1"/>
    <col min="15106" max="15106" width="18.23046875" style="124" customWidth="1"/>
    <col min="15107" max="15107" width="4.3046875" style="124" customWidth="1"/>
    <col min="15108" max="15108" width="4.07421875" style="124" customWidth="1"/>
    <col min="15109" max="15148" width="3.53515625" style="124" customWidth="1"/>
    <col min="15149" max="15149" width="4.3046875" style="124" customWidth="1"/>
    <col min="15150" max="15151" width="8.3046875" style="124" customWidth="1"/>
    <col min="15152" max="15360" width="6.69140625" style="124"/>
    <col min="15361" max="15361" width="3.07421875" style="124" customWidth="1"/>
    <col min="15362" max="15362" width="18.23046875" style="124" customWidth="1"/>
    <col min="15363" max="15363" width="4.3046875" style="124" customWidth="1"/>
    <col min="15364" max="15364" width="4.07421875" style="124" customWidth="1"/>
    <col min="15365" max="15404" width="3.53515625" style="124" customWidth="1"/>
    <col min="15405" max="15405" width="4.3046875" style="124" customWidth="1"/>
    <col min="15406" max="15407" width="8.3046875" style="124" customWidth="1"/>
    <col min="15408" max="15616" width="6.69140625" style="124"/>
    <col min="15617" max="15617" width="3.07421875" style="124" customWidth="1"/>
    <col min="15618" max="15618" width="18.23046875" style="124" customWidth="1"/>
    <col min="15619" max="15619" width="4.3046875" style="124" customWidth="1"/>
    <col min="15620" max="15620" width="4.07421875" style="124" customWidth="1"/>
    <col min="15621" max="15660" width="3.53515625" style="124" customWidth="1"/>
    <col min="15661" max="15661" width="4.3046875" style="124" customWidth="1"/>
    <col min="15662" max="15663" width="8.3046875" style="124" customWidth="1"/>
    <col min="15664" max="15872" width="6.69140625" style="124"/>
    <col min="15873" max="15873" width="3.07421875" style="124" customWidth="1"/>
    <col min="15874" max="15874" width="18.23046875" style="124" customWidth="1"/>
    <col min="15875" max="15875" width="4.3046875" style="124" customWidth="1"/>
    <col min="15876" max="15876" width="4.07421875" style="124" customWidth="1"/>
    <col min="15877" max="15916" width="3.53515625" style="124" customWidth="1"/>
    <col min="15917" max="15917" width="4.3046875" style="124" customWidth="1"/>
    <col min="15918" max="15919" width="8.3046875" style="124" customWidth="1"/>
    <col min="15920" max="16128" width="6.69140625" style="124"/>
    <col min="16129" max="16129" width="3.07421875" style="124" customWidth="1"/>
    <col min="16130" max="16130" width="18.23046875" style="124" customWidth="1"/>
    <col min="16131" max="16131" width="4.3046875" style="124" customWidth="1"/>
    <col min="16132" max="16132" width="4.07421875" style="124" customWidth="1"/>
    <col min="16133" max="16172" width="3.53515625" style="124" customWidth="1"/>
    <col min="16173" max="16173" width="4.3046875" style="124" customWidth="1"/>
    <col min="16174" max="16175" width="8.3046875" style="124" customWidth="1"/>
    <col min="16176" max="16384" width="6.69140625" style="124"/>
  </cols>
  <sheetData>
    <row r="1" spans="1:62" ht="17.5" customHeight="1">
      <c r="A1" s="242" t="s">
        <v>704</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row>
    <row r="2" spans="1:62" ht="14.25" hidden="1" customHeight="1">
      <c r="A2" s="1066" t="s">
        <v>705</v>
      </c>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c r="AN2" s="1066"/>
      <c r="AO2" s="1066"/>
      <c r="AP2" s="1066"/>
      <c r="AQ2" s="1066"/>
      <c r="AR2" s="1066"/>
      <c r="AS2" s="126"/>
    </row>
    <row r="3" spans="1:62" ht="15" hidden="1">
      <c r="A3" s="1067" t="s">
        <v>343</v>
      </c>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067"/>
      <c r="AP3" s="1067"/>
      <c r="AQ3" s="1067"/>
      <c r="AR3" s="1067"/>
      <c r="AS3" s="1067"/>
    </row>
    <row r="4" spans="1:62" ht="15.65" customHeight="1">
      <c r="A4" s="320"/>
      <c r="B4" s="318"/>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1022" t="s">
        <v>155</v>
      </c>
      <c r="AQ4" s="1022"/>
      <c r="AR4" s="1022"/>
      <c r="AS4" s="1022"/>
    </row>
    <row r="5" spans="1:62" s="128" customFormat="1" ht="14.25" customHeight="1">
      <c r="A5" s="1057" t="s">
        <v>0</v>
      </c>
      <c r="B5" s="1058" t="s">
        <v>37</v>
      </c>
      <c r="C5" s="1060" t="s">
        <v>38</v>
      </c>
      <c r="D5" s="1062" t="s">
        <v>701</v>
      </c>
      <c r="E5" s="1063" t="s">
        <v>344</v>
      </c>
      <c r="F5" s="1064"/>
      <c r="G5" s="1064"/>
      <c r="H5" s="1064"/>
      <c r="I5" s="1064"/>
      <c r="J5" s="1064"/>
      <c r="K5" s="1064"/>
      <c r="L5" s="1064"/>
      <c r="M5" s="1064"/>
      <c r="N5" s="1064"/>
      <c r="O5" s="1064"/>
      <c r="P5" s="1064"/>
      <c r="Q5" s="1064"/>
      <c r="R5" s="1064"/>
      <c r="S5" s="1064"/>
      <c r="T5" s="1064"/>
      <c r="U5" s="1064"/>
      <c r="V5" s="1064"/>
      <c r="W5" s="1064"/>
      <c r="X5" s="1064"/>
      <c r="Y5" s="1064"/>
      <c r="Z5" s="1064"/>
      <c r="AA5" s="1064"/>
      <c r="AB5" s="1064"/>
      <c r="AC5" s="1064"/>
      <c r="AD5" s="1064"/>
      <c r="AE5" s="1064"/>
      <c r="AF5" s="1064"/>
      <c r="AG5" s="1064"/>
      <c r="AH5" s="1064"/>
      <c r="AI5" s="1064"/>
      <c r="AJ5" s="1064"/>
      <c r="AK5" s="1064"/>
      <c r="AL5" s="1064"/>
      <c r="AM5" s="1064"/>
      <c r="AN5" s="1064"/>
      <c r="AO5" s="1064"/>
      <c r="AP5" s="1064"/>
      <c r="AQ5" s="1064"/>
      <c r="AR5" s="1064"/>
      <c r="AS5" s="1064"/>
      <c r="AT5" s="1064"/>
      <c r="AU5" s="1064"/>
      <c r="AV5" s="1064"/>
      <c r="AW5" s="1064"/>
      <c r="AX5" s="1064"/>
      <c r="AY5" s="1064"/>
      <c r="AZ5" s="1064"/>
      <c r="BA5" s="1064"/>
      <c r="BB5" s="1064"/>
      <c r="BC5" s="1064"/>
      <c r="BD5" s="1064"/>
      <c r="BE5" s="1064"/>
      <c r="BF5" s="1064"/>
      <c r="BG5" s="1065"/>
      <c r="BH5" s="1068" t="s">
        <v>182</v>
      </c>
      <c r="BI5" s="1069" t="s">
        <v>345</v>
      </c>
      <c r="BJ5" s="1056" t="s">
        <v>702</v>
      </c>
    </row>
    <row r="6" spans="1:62" s="131" customFormat="1" ht="44.25" customHeight="1" thickBot="1">
      <c r="A6" s="1057"/>
      <c r="B6" s="1059"/>
      <c r="C6" s="1061"/>
      <c r="D6" s="1062"/>
      <c r="E6" s="317" t="s">
        <v>4</v>
      </c>
      <c r="F6" s="317" t="s">
        <v>5</v>
      </c>
      <c r="G6" s="317" t="s">
        <v>44</v>
      </c>
      <c r="H6" s="129" t="s">
        <v>246</v>
      </c>
      <c r="I6" s="130" t="s">
        <v>247</v>
      </c>
      <c r="J6" s="317" t="s">
        <v>6</v>
      </c>
      <c r="K6" s="317" t="s">
        <v>7</v>
      </c>
      <c r="L6" s="317" t="s">
        <v>35</v>
      </c>
      <c r="M6" s="317" t="s">
        <v>36</v>
      </c>
      <c r="N6" s="317" t="s">
        <v>55</v>
      </c>
      <c r="O6" s="317" t="s">
        <v>58</v>
      </c>
      <c r="P6" s="317" t="s">
        <v>248</v>
      </c>
      <c r="Q6" s="317" t="s">
        <v>61</v>
      </c>
      <c r="R6" s="317" t="s">
        <v>9</v>
      </c>
      <c r="S6" s="317" t="s">
        <v>10</v>
      </c>
      <c r="T6" s="317" t="s">
        <v>11</v>
      </c>
      <c r="U6" s="317" t="s">
        <v>12</v>
      </c>
      <c r="V6" s="317" t="s">
        <v>71</v>
      </c>
      <c r="W6" s="317" t="s">
        <v>74</v>
      </c>
      <c r="X6" s="317" t="s">
        <v>77</v>
      </c>
      <c r="Y6" s="317" t="s">
        <v>80</v>
      </c>
      <c r="Z6" s="317" t="s">
        <v>83</v>
      </c>
      <c r="AA6" s="319" t="s">
        <v>346</v>
      </c>
      <c r="AB6" s="56" t="s">
        <v>347</v>
      </c>
      <c r="AC6" s="56" t="s">
        <v>348</v>
      </c>
      <c r="AD6" s="56" t="s">
        <v>315</v>
      </c>
      <c r="AE6" s="56" t="s">
        <v>317</v>
      </c>
      <c r="AF6" s="56" t="s">
        <v>319</v>
      </c>
      <c r="AG6" s="56" t="s">
        <v>320</v>
      </c>
      <c r="AH6" s="56" t="s">
        <v>321</v>
      </c>
      <c r="AI6" s="56" t="s">
        <v>323</v>
      </c>
      <c r="AJ6" s="56" t="s">
        <v>324</v>
      </c>
      <c r="AK6" s="56" t="s">
        <v>326</v>
      </c>
      <c r="AL6" s="56" t="s">
        <v>349</v>
      </c>
      <c r="AM6" s="317" t="s">
        <v>18</v>
      </c>
      <c r="AN6" s="317" t="s">
        <v>19</v>
      </c>
      <c r="AO6" s="317" t="s">
        <v>111</v>
      </c>
      <c r="AP6" s="317" t="s">
        <v>114</v>
      </c>
      <c r="AQ6" s="317" t="s">
        <v>117</v>
      </c>
      <c r="AR6" s="317" t="s">
        <v>120</v>
      </c>
      <c r="AS6" s="317" t="s">
        <v>123</v>
      </c>
      <c r="AT6" s="317" t="s">
        <v>126</v>
      </c>
      <c r="AU6" s="317" t="s">
        <v>129</v>
      </c>
      <c r="AV6" s="317" t="s">
        <v>132</v>
      </c>
      <c r="AW6" s="317" t="s">
        <v>135</v>
      </c>
      <c r="AX6" s="317" t="s">
        <v>138</v>
      </c>
      <c r="AY6" s="317" t="s">
        <v>141</v>
      </c>
      <c r="AZ6" s="317" t="s">
        <v>144</v>
      </c>
      <c r="BA6" s="317" t="s">
        <v>147</v>
      </c>
      <c r="BB6" s="317" t="s">
        <v>150</v>
      </c>
      <c r="BC6" s="317" t="s">
        <v>153</v>
      </c>
      <c r="BD6" s="317" t="s">
        <v>20</v>
      </c>
      <c r="BE6" s="317" t="s">
        <v>249</v>
      </c>
      <c r="BF6" s="317" t="s">
        <v>199</v>
      </c>
      <c r="BG6" s="317" t="s">
        <v>250</v>
      </c>
      <c r="BH6" s="1068"/>
      <c r="BI6" s="1070"/>
      <c r="BJ6" s="1056"/>
    </row>
    <row r="7" spans="1:62" s="131" customFormat="1" ht="13.5" hidden="1" customHeight="1">
      <c r="A7" s="316"/>
      <c r="B7" s="132"/>
      <c r="C7" s="132"/>
      <c r="D7" s="133"/>
      <c r="E7" s="134"/>
      <c r="F7" s="132"/>
      <c r="G7" s="132"/>
      <c r="H7" s="132"/>
      <c r="I7" s="132"/>
      <c r="J7" s="132"/>
      <c r="K7" s="132"/>
      <c r="L7" s="132"/>
      <c r="M7" s="132"/>
      <c r="N7" s="132"/>
      <c r="O7" s="132"/>
      <c r="P7" s="132"/>
      <c r="Q7" s="132"/>
      <c r="R7" s="132"/>
      <c r="S7" s="132"/>
      <c r="T7" s="132"/>
      <c r="U7" s="132"/>
      <c r="V7" s="132"/>
      <c r="W7" s="132"/>
      <c r="X7" s="132"/>
      <c r="Y7" s="132"/>
      <c r="Z7" s="132"/>
      <c r="AA7" s="135"/>
      <c r="AB7" s="136"/>
      <c r="AC7" s="136"/>
      <c r="AD7" s="136"/>
      <c r="AE7" s="136"/>
      <c r="AF7" s="136"/>
      <c r="AG7" s="136"/>
      <c r="AH7" s="136"/>
      <c r="AI7" s="136"/>
      <c r="AJ7" s="136"/>
      <c r="AK7" s="136"/>
      <c r="AL7" s="136"/>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7"/>
    </row>
    <row r="8" spans="1:62" s="128" customFormat="1" ht="18" customHeight="1" thickBot="1">
      <c r="A8" s="138"/>
      <c r="B8" s="139" t="s">
        <v>350</v>
      </c>
      <c r="C8" s="140"/>
      <c r="D8" s="141">
        <v>25428.451000000001</v>
      </c>
      <c r="E8" s="142">
        <v>0</v>
      </c>
      <c r="F8" s="143">
        <v>0</v>
      </c>
      <c r="G8" s="143">
        <v>0</v>
      </c>
      <c r="H8" s="143">
        <v>0</v>
      </c>
      <c r="I8" s="143">
        <v>0</v>
      </c>
      <c r="J8" s="143">
        <v>0</v>
      </c>
      <c r="K8" s="143">
        <v>0</v>
      </c>
      <c r="L8" s="143">
        <v>0</v>
      </c>
      <c r="M8" s="143">
        <v>0</v>
      </c>
      <c r="N8" s="143">
        <v>0</v>
      </c>
      <c r="O8" s="143">
        <v>0</v>
      </c>
      <c r="P8" s="143">
        <v>0</v>
      </c>
      <c r="Q8" s="143">
        <v>0</v>
      </c>
      <c r="R8" s="143">
        <v>0</v>
      </c>
      <c r="S8" s="143">
        <v>0</v>
      </c>
      <c r="T8" s="143">
        <v>0</v>
      </c>
      <c r="U8" s="143">
        <v>0</v>
      </c>
      <c r="V8" s="143">
        <v>0</v>
      </c>
      <c r="W8" s="143">
        <v>0</v>
      </c>
      <c r="X8" s="143">
        <v>0</v>
      </c>
      <c r="Y8" s="143">
        <v>0</v>
      </c>
      <c r="Z8" s="143">
        <v>0</v>
      </c>
      <c r="AA8" s="143">
        <v>0</v>
      </c>
      <c r="AB8" s="144">
        <v>0</v>
      </c>
      <c r="AC8" s="144">
        <v>0</v>
      </c>
      <c r="AD8" s="144">
        <v>0</v>
      </c>
      <c r="AE8" s="144">
        <v>0</v>
      </c>
      <c r="AF8" s="144">
        <v>0</v>
      </c>
      <c r="AG8" s="144">
        <v>0</v>
      </c>
      <c r="AH8" s="144">
        <v>0</v>
      </c>
      <c r="AI8" s="144">
        <v>0</v>
      </c>
      <c r="AJ8" s="144">
        <v>0</v>
      </c>
      <c r="AK8" s="144">
        <v>0</v>
      </c>
      <c r="AL8" s="144">
        <v>0</v>
      </c>
      <c r="AM8" s="143">
        <v>0</v>
      </c>
      <c r="AN8" s="143">
        <v>0</v>
      </c>
      <c r="AO8" s="143">
        <v>0</v>
      </c>
      <c r="AP8" s="143">
        <v>0</v>
      </c>
      <c r="AQ8" s="143">
        <v>0</v>
      </c>
      <c r="AR8" s="143">
        <v>0</v>
      </c>
      <c r="AS8" s="143">
        <v>0</v>
      </c>
      <c r="AT8" s="143">
        <v>0</v>
      </c>
      <c r="AU8" s="143">
        <v>0</v>
      </c>
      <c r="AV8" s="143">
        <v>0</v>
      </c>
      <c r="AW8" s="143">
        <v>0</v>
      </c>
      <c r="AX8" s="143">
        <v>0</v>
      </c>
      <c r="AY8" s="143">
        <v>0</v>
      </c>
      <c r="AZ8" s="143">
        <v>0</v>
      </c>
      <c r="BA8" s="143">
        <v>0</v>
      </c>
      <c r="BB8" s="143">
        <v>0</v>
      </c>
      <c r="BC8" s="143">
        <v>0</v>
      </c>
      <c r="BD8" s="143">
        <v>0</v>
      </c>
      <c r="BE8" s="143">
        <v>0</v>
      </c>
      <c r="BF8" s="143">
        <v>0</v>
      </c>
      <c r="BG8" s="143">
        <v>0</v>
      </c>
      <c r="BH8" s="143">
        <v>0</v>
      </c>
      <c r="BI8" s="143">
        <v>0</v>
      </c>
      <c r="BJ8" s="145">
        <v>25428.451000000001</v>
      </c>
    </row>
    <row r="9" spans="1:62" s="153" customFormat="1" ht="18" customHeight="1" thickBot="1">
      <c r="A9" s="146">
        <v>1</v>
      </c>
      <c r="B9" s="147" t="s">
        <v>41</v>
      </c>
      <c r="C9" s="148" t="s">
        <v>4</v>
      </c>
      <c r="D9" s="149">
        <v>9591.1900000000023</v>
      </c>
      <c r="E9" s="141">
        <v>9447.0055000000011</v>
      </c>
      <c r="F9" s="150">
        <v>0</v>
      </c>
      <c r="G9" s="151">
        <v>0</v>
      </c>
      <c r="H9" s="151">
        <v>0</v>
      </c>
      <c r="I9" s="151">
        <v>0</v>
      </c>
      <c r="J9" s="151">
        <v>0</v>
      </c>
      <c r="K9" s="151">
        <v>0</v>
      </c>
      <c r="L9" s="151">
        <v>0</v>
      </c>
      <c r="M9" s="151">
        <v>0</v>
      </c>
      <c r="N9" s="151">
        <v>0</v>
      </c>
      <c r="O9" s="151">
        <v>0</v>
      </c>
      <c r="P9" s="151">
        <v>0</v>
      </c>
      <c r="Q9" s="151">
        <v>0</v>
      </c>
      <c r="R9" s="151">
        <v>0</v>
      </c>
      <c r="S9" s="151">
        <v>0</v>
      </c>
      <c r="T9" s="151">
        <v>0</v>
      </c>
      <c r="U9" s="151">
        <v>0</v>
      </c>
      <c r="V9" s="151">
        <v>0</v>
      </c>
      <c r="W9" s="151">
        <v>0</v>
      </c>
      <c r="X9" s="151">
        <v>0</v>
      </c>
      <c r="Y9" s="151">
        <v>0</v>
      </c>
      <c r="Z9" s="151">
        <v>0</v>
      </c>
      <c r="AA9" s="151">
        <v>0</v>
      </c>
      <c r="AB9" s="152">
        <v>0</v>
      </c>
      <c r="AC9" s="152">
        <v>0</v>
      </c>
      <c r="AD9" s="152">
        <v>0</v>
      </c>
      <c r="AE9" s="152">
        <v>0</v>
      </c>
      <c r="AF9" s="152">
        <v>0</v>
      </c>
      <c r="AG9" s="152">
        <v>0</v>
      </c>
      <c r="AH9" s="152">
        <v>0</v>
      </c>
      <c r="AI9" s="152">
        <v>0</v>
      </c>
      <c r="AJ9" s="152">
        <v>0</v>
      </c>
      <c r="AK9" s="152">
        <v>0</v>
      </c>
      <c r="AL9" s="152">
        <v>0</v>
      </c>
      <c r="AM9" s="151">
        <v>0</v>
      </c>
      <c r="AN9" s="151">
        <v>0</v>
      </c>
      <c r="AO9" s="151">
        <v>0</v>
      </c>
      <c r="AP9" s="151">
        <v>0</v>
      </c>
      <c r="AQ9" s="151">
        <v>0</v>
      </c>
      <c r="AR9" s="151">
        <v>0</v>
      </c>
      <c r="AS9" s="151">
        <v>0</v>
      </c>
      <c r="AT9" s="151">
        <v>0</v>
      </c>
      <c r="AU9" s="151">
        <v>0</v>
      </c>
      <c r="AV9" s="151">
        <v>0</v>
      </c>
      <c r="AW9" s="151">
        <v>0</v>
      </c>
      <c r="AX9" s="151">
        <v>0</v>
      </c>
      <c r="AY9" s="151">
        <v>0</v>
      </c>
      <c r="AZ9" s="151">
        <v>0</v>
      </c>
      <c r="BA9" s="151">
        <v>0</v>
      </c>
      <c r="BB9" s="151">
        <v>0</v>
      </c>
      <c r="BC9" s="151">
        <v>0</v>
      </c>
      <c r="BD9" s="151">
        <v>0</v>
      </c>
      <c r="BE9" s="151">
        <v>0</v>
      </c>
      <c r="BF9" s="151">
        <v>0</v>
      </c>
      <c r="BG9" s="151">
        <v>0</v>
      </c>
      <c r="BH9" s="151">
        <v>144.18449999999999</v>
      </c>
      <c r="BI9" s="151">
        <v>-32.424500000000002</v>
      </c>
      <c r="BJ9" s="145">
        <v>9558.7655000000013</v>
      </c>
    </row>
    <row r="10" spans="1:62" s="128" customFormat="1" ht="18" customHeight="1" thickBot="1">
      <c r="A10" s="154" t="s">
        <v>42</v>
      </c>
      <c r="B10" s="155" t="s">
        <v>43</v>
      </c>
      <c r="C10" s="129" t="s">
        <v>5</v>
      </c>
      <c r="D10" s="156">
        <v>801.6400000000001</v>
      </c>
      <c r="E10" s="157">
        <v>0</v>
      </c>
      <c r="F10" s="141">
        <v>763.31539999999995</v>
      </c>
      <c r="G10" s="158">
        <v>0</v>
      </c>
      <c r="H10" s="158">
        <v>0</v>
      </c>
      <c r="I10" s="158">
        <v>0</v>
      </c>
      <c r="J10" s="156">
        <v>0</v>
      </c>
      <c r="K10" s="156">
        <v>0</v>
      </c>
      <c r="L10" s="156">
        <v>0</v>
      </c>
      <c r="M10" s="156">
        <v>0</v>
      </c>
      <c r="N10" s="156">
        <v>0</v>
      </c>
      <c r="O10" s="156">
        <v>0</v>
      </c>
      <c r="P10" s="156">
        <v>0</v>
      </c>
      <c r="Q10" s="156">
        <v>0</v>
      </c>
      <c r="R10" s="156">
        <v>0</v>
      </c>
      <c r="S10" s="156">
        <v>0</v>
      </c>
      <c r="T10" s="156">
        <v>0</v>
      </c>
      <c r="U10" s="156">
        <v>0</v>
      </c>
      <c r="V10" s="156">
        <v>0</v>
      </c>
      <c r="W10" s="156">
        <v>0</v>
      </c>
      <c r="X10" s="156">
        <v>0</v>
      </c>
      <c r="Y10" s="156">
        <v>0</v>
      </c>
      <c r="Z10" s="156">
        <v>0</v>
      </c>
      <c r="AA10" s="151">
        <v>0</v>
      </c>
      <c r="AB10" s="159">
        <v>0</v>
      </c>
      <c r="AC10" s="159">
        <v>0</v>
      </c>
      <c r="AD10" s="159">
        <v>0</v>
      </c>
      <c r="AE10" s="159">
        <v>0</v>
      </c>
      <c r="AF10" s="159">
        <v>0</v>
      </c>
      <c r="AG10" s="159">
        <v>0</v>
      </c>
      <c r="AH10" s="159">
        <v>0</v>
      </c>
      <c r="AI10" s="159">
        <v>0</v>
      </c>
      <c r="AJ10" s="159">
        <v>0</v>
      </c>
      <c r="AK10" s="159">
        <v>0</v>
      </c>
      <c r="AL10" s="159">
        <v>0</v>
      </c>
      <c r="AM10" s="156">
        <v>0</v>
      </c>
      <c r="AN10" s="156">
        <v>0</v>
      </c>
      <c r="AO10" s="156">
        <v>0</v>
      </c>
      <c r="AP10" s="156">
        <v>0</v>
      </c>
      <c r="AQ10" s="156">
        <v>0</v>
      </c>
      <c r="AR10" s="156">
        <v>0</v>
      </c>
      <c r="AS10" s="156">
        <v>0</v>
      </c>
      <c r="AT10" s="156">
        <v>0</v>
      </c>
      <c r="AU10" s="156">
        <v>0</v>
      </c>
      <c r="AV10" s="156">
        <v>0</v>
      </c>
      <c r="AW10" s="156">
        <v>0</v>
      </c>
      <c r="AX10" s="156">
        <v>0</v>
      </c>
      <c r="AY10" s="156">
        <v>0</v>
      </c>
      <c r="AZ10" s="156">
        <v>0</v>
      </c>
      <c r="BA10" s="156">
        <v>0</v>
      </c>
      <c r="BB10" s="156">
        <v>0</v>
      </c>
      <c r="BC10" s="156">
        <v>0</v>
      </c>
      <c r="BD10" s="156">
        <v>0</v>
      </c>
      <c r="BE10" s="156">
        <v>0</v>
      </c>
      <c r="BF10" s="156">
        <v>0</v>
      </c>
      <c r="BG10" s="156">
        <v>0</v>
      </c>
      <c r="BH10" s="156">
        <v>38.324599999999997</v>
      </c>
      <c r="BI10" s="156">
        <v>-38.324599999999997</v>
      </c>
      <c r="BJ10" s="160">
        <v>763.31539999999995</v>
      </c>
    </row>
    <row r="11" spans="1:62" s="128" customFormat="1" ht="18" customHeight="1" thickBot="1">
      <c r="A11" s="161"/>
      <c r="B11" s="155" t="s">
        <v>351</v>
      </c>
      <c r="C11" s="129" t="s">
        <v>44</v>
      </c>
      <c r="D11" s="156">
        <v>743.54</v>
      </c>
      <c r="E11" s="156">
        <v>0</v>
      </c>
      <c r="F11" s="157">
        <v>0</v>
      </c>
      <c r="G11" s="141">
        <v>723.2654</v>
      </c>
      <c r="H11" s="158">
        <v>0</v>
      </c>
      <c r="I11" s="158">
        <v>0</v>
      </c>
      <c r="J11" s="158">
        <v>0</v>
      </c>
      <c r="K11" s="158">
        <v>0</v>
      </c>
      <c r="L11" s="158">
        <v>0</v>
      </c>
      <c r="M11" s="158">
        <v>0</v>
      </c>
      <c r="N11" s="158">
        <v>0</v>
      </c>
      <c r="O11" s="158">
        <v>0</v>
      </c>
      <c r="P11" s="158">
        <v>0</v>
      </c>
      <c r="Q11" s="158">
        <v>0</v>
      </c>
      <c r="R11" s="158">
        <v>0</v>
      </c>
      <c r="S11" s="158">
        <v>0</v>
      </c>
      <c r="T11" s="158">
        <v>0</v>
      </c>
      <c r="U11" s="158">
        <v>0</v>
      </c>
      <c r="V11" s="158">
        <v>0</v>
      </c>
      <c r="W11" s="158">
        <v>0</v>
      </c>
      <c r="X11" s="158">
        <v>0.57999999999999996</v>
      </c>
      <c r="Y11" s="158">
        <v>0</v>
      </c>
      <c r="Z11" s="158">
        <v>0</v>
      </c>
      <c r="AA11" s="158">
        <v>0</v>
      </c>
      <c r="AB11" s="158">
        <v>0</v>
      </c>
      <c r="AC11" s="158">
        <v>7.0000000000000007E-2</v>
      </c>
      <c r="AD11" s="158">
        <v>3.64</v>
      </c>
      <c r="AE11" s="158">
        <v>0</v>
      </c>
      <c r="AF11" s="158">
        <v>0</v>
      </c>
      <c r="AG11" s="158">
        <v>0</v>
      </c>
      <c r="AH11" s="158">
        <v>1.19</v>
      </c>
      <c r="AI11" s="158">
        <v>0.05</v>
      </c>
      <c r="AJ11" s="158">
        <v>0</v>
      </c>
      <c r="AK11" s="158">
        <v>0</v>
      </c>
      <c r="AL11" s="158">
        <v>0</v>
      </c>
      <c r="AM11" s="158">
        <v>0</v>
      </c>
      <c r="AN11" s="158">
        <v>0</v>
      </c>
      <c r="AO11" s="158">
        <v>0</v>
      </c>
      <c r="AP11" s="158">
        <v>9.1</v>
      </c>
      <c r="AQ11" s="158">
        <v>4.9335000000000004</v>
      </c>
      <c r="AR11" s="158">
        <v>0</v>
      </c>
      <c r="AS11" s="158">
        <v>0</v>
      </c>
      <c r="AT11" s="158">
        <v>0</v>
      </c>
      <c r="AU11" s="158">
        <v>1.1000000000000001E-3</v>
      </c>
      <c r="AV11" s="158">
        <v>0</v>
      </c>
      <c r="AW11" s="158">
        <v>0</v>
      </c>
      <c r="AX11" s="158">
        <v>0.06</v>
      </c>
      <c r="AY11" s="158">
        <v>0.65</v>
      </c>
      <c r="AZ11" s="158">
        <v>0</v>
      </c>
      <c r="BA11" s="158">
        <v>0</v>
      </c>
      <c r="BB11" s="158">
        <v>0</v>
      </c>
      <c r="BC11" s="158">
        <v>0</v>
      </c>
      <c r="BD11" s="158">
        <v>0</v>
      </c>
      <c r="BE11" s="158">
        <v>0</v>
      </c>
      <c r="BF11" s="158">
        <v>0</v>
      </c>
      <c r="BG11" s="158">
        <v>0</v>
      </c>
      <c r="BH11" s="156">
        <v>20.274600000000003</v>
      </c>
      <c r="BI11" s="156">
        <v>-20.274600000000003</v>
      </c>
      <c r="BJ11" s="160">
        <v>723.2654</v>
      </c>
    </row>
    <row r="12" spans="1:62" s="128" customFormat="1" ht="18" customHeight="1" thickBot="1">
      <c r="A12" s="161"/>
      <c r="B12" s="155" t="s">
        <v>352</v>
      </c>
      <c r="C12" s="129" t="s">
        <v>246</v>
      </c>
      <c r="D12" s="156">
        <v>58.100000000000009</v>
      </c>
      <c r="E12" s="156">
        <v>0</v>
      </c>
      <c r="F12" s="158">
        <v>0</v>
      </c>
      <c r="G12" s="158">
        <v>0</v>
      </c>
      <c r="H12" s="141">
        <v>40.050000000000004</v>
      </c>
      <c r="I12" s="158">
        <v>0</v>
      </c>
      <c r="J12" s="158">
        <v>0</v>
      </c>
      <c r="K12" s="158">
        <v>0</v>
      </c>
      <c r="L12" s="158">
        <v>0</v>
      </c>
      <c r="M12" s="158">
        <v>0</v>
      </c>
      <c r="N12" s="158">
        <v>0</v>
      </c>
      <c r="O12" s="158">
        <v>0</v>
      </c>
      <c r="P12" s="158">
        <v>0</v>
      </c>
      <c r="Q12" s="158">
        <v>0</v>
      </c>
      <c r="R12" s="158">
        <v>0</v>
      </c>
      <c r="S12" s="158">
        <v>0</v>
      </c>
      <c r="T12" s="158">
        <v>5</v>
      </c>
      <c r="U12" s="158">
        <v>0</v>
      </c>
      <c r="V12" s="158">
        <v>0</v>
      </c>
      <c r="W12" s="158">
        <v>0</v>
      </c>
      <c r="X12" s="158">
        <v>5.0999999999999996</v>
      </c>
      <c r="Y12" s="158">
        <v>0</v>
      </c>
      <c r="Z12" s="158">
        <v>0</v>
      </c>
      <c r="AA12" s="158">
        <v>0</v>
      </c>
      <c r="AB12" s="158">
        <v>0</v>
      </c>
      <c r="AC12" s="158">
        <v>0</v>
      </c>
      <c r="AD12" s="158">
        <v>2.23</v>
      </c>
      <c r="AE12" s="158">
        <v>0</v>
      </c>
      <c r="AF12" s="158">
        <v>0</v>
      </c>
      <c r="AG12" s="158">
        <v>0</v>
      </c>
      <c r="AH12" s="158">
        <v>0</v>
      </c>
      <c r="AI12" s="158">
        <v>0</v>
      </c>
      <c r="AJ12" s="158">
        <v>0</v>
      </c>
      <c r="AK12" s="158">
        <v>0</v>
      </c>
      <c r="AL12" s="158">
        <v>0</v>
      </c>
      <c r="AM12" s="158">
        <v>0</v>
      </c>
      <c r="AN12" s="158">
        <v>0</v>
      </c>
      <c r="AO12" s="158">
        <v>0</v>
      </c>
      <c r="AP12" s="158">
        <v>5.68</v>
      </c>
      <c r="AQ12" s="158">
        <v>0</v>
      </c>
      <c r="AR12" s="158">
        <v>0</v>
      </c>
      <c r="AS12" s="158">
        <v>0</v>
      </c>
      <c r="AT12" s="158">
        <v>0</v>
      </c>
      <c r="AU12" s="158">
        <v>0</v>
      </c>
      <c r="AV12" s="158">
        <v>0</v>
      </c>
      <c r="AW12" s="158">
        <v>0</v>
      </c>
      <c r="AX12" s="158">
        <v>0.04</v>
      </c>
      <c r="AY12" s="158">
        <v>0</v>
      </c>
      <c r="AZ12" s="158">
        <v>0</v>
      </c>
      <c r="BA12" s="158">
        <v>0</v>
      </c>
      <c r="BB12" s="158">
        <v>0</v>
      </c>
      <c r="BC12" s="158">
        <v>0</v>
      </c>
      <c r="BD12" s="158">
        <v>0</v>
      </c>
      <c r="BE12" s="158">
        <v>0</v>
      </c>
      <c r="BF12" s="158">
        <v>0</v>
      </c>
      <c r="BG12" s="158">
        <v>0</v>
      </c>
      <c r="BH12" s="156">
        <v>18.049999999999997</v>
      </c>
      <c r="BI12" s="156">
        <v>-18.049999999999997</v>
      </c>
      <c r="BJ12" s="160">
        <v>40.050000000000004</v>
      </c>
    </row>
    <row r="13" spans="1:62" s="128" customFormat="1" ht="18" hidden="1" customHeight="1">
      <c r="A13" s="161"/>
      <c r="B13" s="155" t="s">
        <v>353</v>
      </c>
      <c r="C13" s="129" t="s">
        <v>247</v>
      </c>
      <c r="D13" s="156">
        <v>0</v>
      </c>
      <c r="E13" s="156">
        <v>0</v>
      </c>
      <c r="F13" s="158">
        <v>0</v>
      </c>
      <c r="G13" s="158">
        <v>0</v>
      </c>
      <c r="H13" s="158">
        <v>0</v>
      </c>
      <c r="I13" s="141">
        <v>0</v>
      </c>
      <c r="J13" s="158">
        <v>0</v>
      </c>
      <c r="K13" s="158">
        <v>0</v>
      </c>
      <c r="L13" s="158">
        <v>0</v>
      </c>
      <c r="M13" s="158">
        <v>0</v>
      </c>
      <c r="N13" s="158">
        <v>0</v>
      </c>
      <c r="O13" s="158">
        <v>0</v>
      </c>
      <c r="P13" s="158">
        <v>0</v>
      </c>
      <c r="Q13" s="158">
        <v>0</v>
      </c>
      <c r="R13" s="158">
        <v>0</v>
      </c>
      <c r="S13" s="158">
        <v>0</v>
      </c>
      <c r="T13" s="158">
        <v>0</v>
      </c>
      <c r="U13" s="158">
        <v>0</v>
      </c>
      <c r="V13" s="158">
        <v>0</v>
      </c>
      <c r="W13" s="158">
        <v>0</v>
      </c>
      <c r="X13" s="158">
        <v>0</v>
      </c>
      <c r="Y13" s="158">
        <v>0</v>
      </c>
      <c r="Z13" s="158">
        <v>0</v>
      </c>
      <c r="AA13" s="158">
        <v>0</v>
      </c>
      <c r="AB13" s="158">
        <v>0</v>
      </c>
      <c r="AC13" s="158">
        <v>0</v>
      </c>
      <c r="AD13" s="158">
        <v>0</v>
      </c>
      <c r="AE13" s="158">
        <v>0</v>
      </c>
      <c r="AF13" s="158">
        <v>0</v>
      </c>
      <c r="AG13" s="158">
        <v>0</v>
      </c>
      <c r="AH13" s="158">
        <v>0</v>
      </c>
      <c r="AI13" s="158">
        <v>0</v>
      </c>
      <c r="AJ13" s="158">
        <v>0</v>
      </c>
      <c r="AK13" s="158">
        <v>0</v>
      </c>
      <c r="AL13" s="158">
        <v>0</v>
      </c>
      <c r="AM13" s="158">
        <v>0</v>
      </c>
      <c r="AN13" s="158">
        <v>0</v>
      </c>
      <c r="AO13" s="158">
        <v>0</v>
      </c>
      <c r="AP13" s="158">
        <v>0</v>
      </c>
      <c r="AQ13" s="158">
        <v>0</v>
      </c>
      <c r="AR13" s="158">
        <v>0</v>
      </c>
      <c r="AS13" s="158">
        <v>0</v>
      </c>
      <c r="AT13" s="158">
        <v>0</v>
      </c>
      <c r="AU13" s="158">
        <v>0</v>
      </c>
      <c r="AV13" s="158">
        <v>0</v>
      </c>
      <c r="AW13" s="158">
        <v>0</v>
      </c>
      <c r="AX13" s="158">
        <v>0</v>
      </c>
      <c r="AY13" s="158">
        <v>0</v>
      </c>
      <c r="AZ13" s="158">
        <v>0</v>
      </c>
      <c r="BA13" s="158">
        <v>0</v>
      </c>
      <c r="BB13" s="158">
        <v>0</v>
      </c>
      <c r="BC13" s="158">
        <v>0</v>
      </c>
      <c r="BD13" s="158">
        <v>0</v>
      </c>
      <c r="BE13" s="158">
        <v>0</v>
      </c>
      <c r="BF13" s="158">
        <v>0</v>
      </c>
      <c r="BG13" s="158">
        <v>0</v>
      </c>
      <c r="BH13" s="156">
        <v>0</v>
      </c>
      <c r="BI13" s="156">
        <v>0</v>
      </c>
      <c r="BJ13" s="160">
        <v>0</v>
      </c>
    </row>
    <row r="14" spans="1:62" s="128" customFormat="1" ht="18" customHeight="1" thickBot="1">
      <c r="A14" s="154" t="s">
        <v>45</v>
      </c>
      <c r="B14" s="155" t="s">
        <v>46</v>
      </c>
      <c r="C14" s="129" t="s">
        <v>6</v>
      </c>
      <c r="D14" s="156">
        <v>508.73</v>
      </c>
      <c r="E14" s="156">
        <v>0</v>
      </c>
      <c r="F14" s="158">
        <v>0</v>
      </c>
      <c r="G14" s="158">
        <v>0</v>
      </c>
      <c r="H14" s="158">
        <v>0</v>
      </c>
      <c r="I14" s="158">
        <v>0</v>
      </c>
      <c r="J14" s="141">
        <v>482.24000000000012</v>
      </c>
      <c r="K14" s="158">
        <v>0</v>
      </c>
      <c r="L14" s="158">
        <v>0</v>
      </c>
      <c r="M14" s="158">
        <v>0</v>
      </c>
      <c r="N14" s="158">
        <v>0</v>
      </c>
      <c r="O14" s="158">
        <v>0</v>
      </c>
      <c r="P14" s="158">
        <v>0</v>
      </c>
      <c r="Q14" s="158">
        <v>0</v>
      </c>
      <c r="R14" s="158">
        <v>0</v>
      </c>
      <c r="S14" s="158">
        <v>0.36</v>
      </c>
      <c r="T14" s="158">
        <v>0</v>
      </c>
      <c r="U14" s="158">
        <v>0</v>
      </c>
      <c r="V14" s="158">
        <v>0</v>
      </c>
      <c r="W14" s="158">
        <v>0</v>
      </c>
      <c r="X14" s="158">
        <v>5.6400000000000006</v>
      </c>
      <c r="Y14" s="158">
        <v>0</v>
      </c>
      <c r="Z14" s="158">
        <v>0</v>
      </c>
      <c r="AA14" s="158">
        <v>0</v>
      </c>
      <c r="AB14" s="158">
        <v>0</v>
      </c>
      <c r="AC14" s="158">
        <v>0</v>
      </c>
      <c r="AD14" s="158">
        <v>0.26</v>
      </c>
      <c r="AE14" s="158">
        <v>0</v>
      </c>
      <c r="AF14" s="158">
        <v>0</v>
      </c>
      <c r="AG14" s="158">
        <v>0</v>
      </c>
      <c r="AH14" s="158">
        <v>0.43</v>
      </c>
      <c r="AI14" s="158">
        <v>0</v>
      </c>
      <c r="AJ14" s="158">
        <v>0</v>
      </c>
      <c r="AK14" s="158">
        <v>0</v>
      </c>
      <c r="AL14" s="158">
        <v>0</v>
      </c>
      <c r="AM14" s="158">
        <v>0</v>
      </c>
      <c r="AN14" s="158">
        <v>0</v>
      </c>
      <c r="AO14" s="158">
        <v>5.2799999999999994</v>
      </c>
      <c r="AP14" s="158">
        <v>10.46</v>
      </c>
      <c r="AQ14" s="158">
        <v>4.03</v>
      </c>
      <c r="AR14" s="158">
        <v>0</v>
      </c>
      <c r="AS14" s="158">
        <v>0</v>
      </c>
      <c r="AT14" s="158">
        <v>0</v>
      </c>
      <c r="AU14" s="158">
        <v>0</v>
      </c>
      <c r="AV14" s="158">
        <v>0</v>
      </c>
      <c r="AW14" s="158">
        <v>0</v>
      </c>
      <c r="AX14" s="158">
        <v>0.03</v>
      </c>
      <c r="AY14" s="158">
        <v>0</v>
      </c>
      <c r="AZ14" s="158">
        <v>0</v>
      </c>
      <c r="BA14" s="158">
        <v>0</v>
      </c>
      <c r="BB14" s="158">
        <v>0</v>
      </c>
      <c r="BC14" s="158">
        <v>0</v>
      </c>
      <c r="BD14" s="158">
        <v>0</v>
      </c>
      <c r="BE14" s="158">
        <v>0</v>
      </c>
      <c r="BF14" s="158">
        <v>0</v>
      </c>
      <c r="BG14" s="158">
        <v>0</v>
      </c>
      <c r="BH14" s="156">
        <v>26.490000000000002</v>
      </c>
      <c r="BI14" s="156">
        <v>-26.490000000000002</v>
      </c>
      <c r="BJ14" s="160">
        <v>482.24000000000012</v>
      </c>
    </row>
    <row r="15" spans="1:62" s="128" customFormat="1" ht="18" customHeight="1" thickBot="1">
      <c r="A15" s="154" t="s">
        <v>47</v>
      </c>
      <c r="B15" s="155" t="s">
        <v>48</v>
      </c>
      <c r="C15" s="129" t="s">
        <v>7</v>
      </c>
      <c r="D15" s="156">
        <v>3171.2299999999996</v>
      </c>
      <c r="E15" s="156">
        <v>0</v>
      </c>
      <c r="F15" s="158">
        <v>0</v>
      </c>
      <c r="G15" s="158">
        <v>0</v>
      </c>
      <c r="H15" s="158">
        <v>0</v>
      </c>
      <c r="I15" s="158">
        <v>0</v>
      </c>
      <c r="J15" s="158">
        <v>0</v>
      </c>
      <c r="K15" s="141">
        <v>3127.3501000000001</v>
      </c>
      <c r="L15" s="158">
        <v>0</v>
      </c>
      <c r="M15" s="158">
        <v>0</v>
      </c>
      <c r="N15" s="158">
        <v>0</v>
      </c>
      <c r="O15" s="158">
        <v>0</v>
      </c>
      <c r="P15" s="158">
        <v>0</v>
      </c>
      <c r="Q15" s="158">
        <v>0</v>
      </c>
      <c r="R15" s="158">
        <v>0</v>
      </c>
      <c r="S15" s="158">
        <v>0.01</v>
      </c>
      <c r="T15" s="158">
        <v>0</v>
      </c>
      <c r="U15" s="158">
        <v>0</v>
      </c>
      <c r="V15" s="158">
        <v>0</v>
      </c>
      <c r="W15" s="158">
        <v>0</v>
      </c>
      <c r="X15" s="158">
        <v>8.01</v>
      </c>
      <c r="Y15" s="158">
        <v>0</v>
      </c>
      <c r="Z15" s="158">
        <v>0</v>
      </c>
      <c r="AA15" s="158">
        <v>0</v>
      </c>
      <c r="AB15" s="158">
        <v>0</v>
      </c>
      <c r="AC15" s="158">
        <v>0</v>
      </c>
      <c r="AD15" s="158">
        <v>0.7</v>
      </c>
      <c r="AE15" s="158">
        <v>0</v>
      </c>
      <c r="AF15" s="158">
        <v>0</v>
      </c>
      <c r="AG15" s="158">
        <v>0</v>
      </c>
      <c r="AH15" s="158">
        <v>2.0499999999999998</v>
      </c>
      <c r="AI15" s="158">
        <v>0.01</v>
      </c>
      <c r="AJ15" s="158">
        <v>0.14000000000000001</v>
      </c>
      <c r="AK15" s="158">
        <v>0</v>
      </c>
      <c r="AL15" s="158">
        <v>0</v>
      </c>
      <c r="AM15" s="158">
        <v>0</v>
      </c>
      <c r="AN15" s="158">
        <v>0</v>
      </c>
      <c r="AO15" s="158">
        <v>0</v>
      </c>
      <c r="AP15" s="158">
        <v>18.860000000000003</v>
      </c>
      <c r="AQ15" s="158">
        <v>12.811000000000002</v>
      </c>
      <c r="AR15" s="158">
        <v>0</v>
      </c>
      <c r="AS15" s="158">
        <v>0</v>
      </c>
      <c r="AT15" s="158">
        <v>0</v>
      </c>
      <c r="AU15" s="158">
        <v>0.59889999999999999</v>
      </c>
      <c r="AV15" s="158">
        <v>0</v>
      </c>
      <c r="AW15" s="158">
        <v>0</v>
      </c>
      <c r="AX15" s="158">
        <v>0</v>
      </c>
      <c r="AY15" s="158">
        <v>0.69000000000000006</v>
      </c>
      <c r="AZ15" s="158">
        <v>0</v>
      </c>
      <c r="BA15" s="158">
        <v>0</v>
      </c>
      <c r="BB15" s="158">
        <v>0</v>
      </c>
      <c r="BC15" s="158">
        <v>0</v>
      </c>
      <c r="BD15" s="158">
        <v>0</v>
      </c>
      <c r="BE15" s="158">
        <v>0</v>
      </c>
      <c r="BF15" s="158">
        <v>0</v>
      </c>
      <c r="BG15" s="158">
        <v>0</v>
      </c>
      <c r="BH15" s="156">
        <v>43.879900000000006</v>
      </c>
      <c r="BI15" s="156">
        <v>-37.119900000000001</v>
      </c>
      <c r="BJ15" s="160">
        <v>3134.1100999999999</v>
      </c>
    </row>
    <row r="16" spans="1:62" s="128" customFormat="1" ht="18" customHeight="1" thickBot="1">
      <c r="A16" s="154" t="s">
        <v>49</v>
      </c>
      <c r="B16" s="155" t="s">
        <v>50</v>
      </c>
      <c r="C16" s="129" t="s">
        <v>35</v>
      </c>
      <c r="D16" s="156">
        <v>303.34000000000003</v>
      </c>
      <c r="E16" s="156">
        <v>0</v>
      </c>
      <c r="F16" s="158">
        <v>0</v>
      </c>
      <c r="G16" s="158">
        <v>0</v>
      </c>
      <c r="H16" s="158">
        <v>0</v>
      </c>
      <c r="I16" s="158">
        <v>0</v>
      </c>
      <c r="J16" s="158">
        <v>0</v>
      </c>
      <c r="K16" s="158">
        <v>0</v>
      </c>
      <c r="L16" s="141">
        <v>303.34000000000003</v>
      </c>
      <c r="M16" s="158">
        <v>0</v>
      </c>
      <c r="N16" s="158">
        <v>0</v>
      </c>
      <c r="O16" s="158">
        <v>0</v>
      </c>
      <c r="P16" s="158">
        <v>0</v>
      </c>
      <c r="Q16" s="158">
        <v>0</v>
      </c>
      <c r="R16" s="158">
        <v>0</v>
      </c>
      <c r="S16" s="158">
        <v>0</v>
      </c>
      <c r="T16" s="158">
        <v>0</v>
      </c>
      <c r="U16" s="158">
        <v>0</v>
      </c>
      <c r="V16" s="158">
        <v>0</v>
      </c>
      <c r="W16" s="158">
        <v>0</v>
      </c>
      <c r="X16" s="158">
        <v>0</v>
      </c>
      <c r="Y16" s="158">
        <v>0</v>
      </c>
      <c r="Z16" s="158">
        <v>0</v>
      </c>
      <c r="AA16" s="158">
        <v>0</v>
      </c>
      <c r="AB16" s="158">
        <v>0</v>
      </c>
      <c r="AC16" s="158">
        <v>0</v>
      </c>
      <c r="AD16" s="158">
        <v>0</v>
      </c>
      <c r="AE16" s="158">
        <v>0</v>
      </c>
      <c r="AF16" s="158">
        <v>0</v>
      </c>
      <c r="AG16" s="158">
        <v>0</v>
      </c>
      <c r="AH16" s="158">
        <v>0</v>
      </c>
      <c r="AI16" s="158">
        <v>0</v>
      </c>
      <c r="AJ16" s="158">
        <v>0</v>
      </c>
      <c r="AK16" s="158">
        <v>0</v>
      </c>
      <c r="AL16" s="158">
        <v>0</v>
      </c>
      <c r="AM16" s="158">
        <v>0</v>
      </c>
      <c r="AN16" s="158">
        <v>0</v>
      </c>
      <c r="AO16" s="158">
        <v>0</v>
      </c>
      <c r="AP16" s="158">
        <v>0</v>
      </c>
      <c r="AQ16" s="158">
        <v>0</v>
      </c>
      <c r="AR16" s="158">
        <v>0</v>
      </c>
      <c r="AS16" s="158">
        <v>0</v>
      </c>
      <c r="AT16" s="158">
        <v>0</v>
      </c>
      <c r="AU16" s="158">
        <v>0</v>
      </c>
      <c r="AV16" s="158">
        <v>0</v>
      </c>
      <c r="AW16" s="158">
        <v>0</v>
      </c>
      <c r="AX16" s="158">
        <v>0</v>
      </c>
      <c r="AY16" s="158">
        <v>0</v>
      </c>
      <c r="AZ16" s="158">
        <v>0</v>
      </c>
      <c r="BA16" s="158">
        <v>0</v>
      </c>
      <c r="BB16" s="158">
        <v>0</v>
      </c>
      <c r="BC16" s="158">
        <v>0</v>
      </c>
      <c r="BD16" s="158">
        <v>0</v>
      </c>
      <c r="BE16" s="158">
        <v>0</v>
      </c>
      <c r="BF16" s="158">
        <v>0</v>
      </c>
      <c r="BG16" s="158">
        <v>0</v>
      </c>
      <c r="BH16" s="156">
        <v>0</v>
      </c>
      <c r="BI16" s="156">
        <v>0</v>
      </c>
      <c r="BJ16" s="160">
        <v>303.34000000000003</v>
      </c>
    </row>
    <row r="17" spans="1:62" s="128" customFormat="1" ht="18" hidden="1" customHeight="1">
      <c r="A17" s="154" t="s">
        <v>51</v>
      </c>
      <c r="B17" s="155" t="s">
        <v>52</v>
      </c>
      <c r="C17" s="129" t="s">
        <v>36</v>
      </c>
      <c r="D17" s="156">
        <v>0</v>
      </c>
      <c r="E17" s="156">
        <v>0</v>
      </c>
      <c r="F17" s="158">
        <v>0</v>
      </c>
      <c r="G17" s="158">
        <v>0</v>
      </c>
      <c r="H17" s="158">
        <v>0</v>
      </c>
      <c r="I17" s="158">
        <v>0</v>
      </c>
      <c r="J17" s="158">
        <v>0</v>
      </c>
      <c r="K17" s="158">
        <v>0</v>
      </c>
      <c r="L17" s="158">
        <v>0</v>
      </c>
      <c r="M17" s="141">
        <v>0</v>
      </c>
      <c r="N17" s="158">
        <v>0</v>
      </c>
      <c r="O17" s="158">
        <v>0</v>
      </c>
      <c r="P17" s="158">
        <v>0</v>
      </c>
      <c r="Q17" s="158">
        <v>0</v>
      </c>
      <c r="R17" s="158">
        <v>0</v>
      </c>
      <c r="S17" s="158">
        <v>0</v>
      </c>
      <c r="T17" s="158">
        <v>0</v>
      </c>
      <c r="U17" s="158">
        <v>0</v>
      </c>
      <c r="V17" s="158">
        <v>0</v>
      </c>
      <c r="W17" s="158">
        <v>0</v>
      </c>
      <c r="X17" s="158">
        <v>0</v>
      </c>
      <c r="Y17" s="158">
        <v>0</v>
      </c>
      <c r="Z17" s="158">
        <v>0</v>
      </c>
      <c r="AA17" s="158">
        <v>0</v>
      </c>
      <c r="AB17" s="158">
        <v>0</v>
      </c>
      <c r="AC17" s="158">
        <v>0</v>
      </c>
      <c r="AD17" s="158">
        <v>0</v>
      </c>
      <c r="AE17" s="158">
        <v>0</v>
      </c>
      <c r="AF17" s="158">
        <v>0</v>
      </c>
      <c r="AG17" s="158">
        <v>0</v>
      </c>
      <c r="AH17" s="158">
        <v>0</v>
      </c>
      <c r="AI17" s="158">
        <v>0</v>
      </c>
      <c r="AJ17" s="158">
        <v>0</v>
      </c>
      <c r="AK17" s="158">
        <v>0</v>
      </c>
      <c r="AL17" s="158">
        <v>0</v>
      </c>
      <c r="AM17" s="158">
        <v>0</v>
      </c>
      <c r="AN17" s="158">
        <v>0</v>
      </c>
      <c r="AO17" s="158">
        <v>0</v>
      </c>
      <c r="AP17" s="158">
        <v>0</v>
      </c>
      <c r="AQ17" s="158">
        <v>0</v>
      </c>
      <c r="AR17" s="158">
        <v>0</v>
      </c>
      <c r="AS17" s="158">
        <v>0</v>
      </c>
      <c r="AT17" s="158">
        <v>0</v>
      </c>
      <c r="AU17" s="158">
        <v>0</v>
      </c>
      <c r="AV17" s="158">
        <v>0</v>
      </c>
      <c r="AW17" s="158">
        <v>0</v>
      </c>
      <c r="AX17" s="158">
        <v>0</v>
      </c>
      <c r="AY17" s="158">
        <v>0</v>
      </c>
      <c r="AZ17" s="158">
        <v>0</v>
      </c>
      <c r="BA17" s="158">
        <v>0</v>
      </c>
      <c r="BB17" s="158">
        <v>0</v>
      </c>
      <c r="BC17" s="158">
        <v>0</v>
      </c>
      <c r="BD17" s="158">
        <v>0</v>
      </c>
      <c r="BE17" s="158">
        <v>0</v>
      </c>
      <c r="BF17" s="158">
        <v>0</v>
      </c>
      <c r="BG17" s="158">
        <v>0</v>
      </c>
      <c r="BH17" s="156">
        <v>0</v>
      </c>
      <c r="BI17" s="156">
        <v>0</v>
      </c>
      <c r="BJ17" s="160">
        <v>0</v>
      </c>
    </row>
    <row r="18" spans="1:62" s="128" customFormat="1" ht="18" customHeight="1" thickBot="1">
      <c r="A18" s="154" t="s">
        <v>51</v>
      </c>
      <c r="B18" s="155" t="s">
        <v>54</v>
      </c>
      <c r="C18" s="129" t="s">
        <v>55</v>
      </c>
      <c r="D18" s="156">
        <v>4220.8099999999995</v>
      </c>
      <c r="E18" s="156">
        <v>0</v>
      </c>
      <c r="F18" s="158">
        <v>0</v>
      </c>
      <c r="G18" s="158">
        <v>0</v>
      </c>
      <c r="H18" s="158">
        <v>0</v>
      </c>
      <c r="I18" s="158">
        <v>0</v>
      </c>
      <c r="J18" s="158">
        <v>0</v>
      </c>
      <c r="K18" s="158">
        <v>3</v>
      </c>
      <c r="L18" s="158">
        <v>0</v>
      </c>
      <c r="M18" s="158">
        <v>0</v>
      </c>
      <c r="N18" s="141">
        <v>4195.4699999999993</v>
      </c>
      <c r="O18" s="158">
        <v>0</v>
      </c>
      <c r="P18" s="158">
        <v>0</v>
      </c>
      <c r="Q18" s="158">
        <v>0</v>
      </c>
      <c r="R18" s="158">
        <v>0</v>
      </c>
      <c r="S18" s="158">
        <v>0</v>
      </c>
      <c r="T18" s="158">
        <v>0</v>
      </c>
      <c r="U18" s="158">
        <v>0</v>
      </c>
      <c r="V18" s="158">
        <v>0</v>
      </c>
      <c r="W18" s="158">
        <v>0</v>
      </c>
      <c r="X18" s="158">
        <v>11.61</v>
      </c>
      <c r="Y18" s="158">
        <v>0</v>
      </c>
      <c r="Z18" s="158">
        <v>0</v>
      </c>
      <c r="AA18" s="158">
        <v>0</v>
      </c>
      <c r="AB18" s="158">
        <v>0</v>
      </c>
      <c r="AC18" s="158">
        <v>0</v>
      </c>
      <c r="AD18" s="158">
        <v>0.33</v>
      </c>
      <c r="AE18" s="158">
        <v>0</v>
      </c>
      <c r="AF18" s="158">
        <v>0</v>
      </c>
      <c r="AG18" s="158">
        <v>0</v>
      </c>
      <c r="AH18" s="158">
        <v>0.13</v>
      </c>
      <c r="AI18" s="158">
        <v>0</v>
      </c>
      <c r="AJ18" s="158">
        <v>0</v>
      </c>
      <c r="AK18" s="158">
        <v>0</v>
      </c>
      <c r="AL18" s="158">
        <v>0</v>
      </c>
      <c r="AM18" s="158">
        <v>0</v>
      </c>
      <c r="AN18" s="158">
        <v>0</v>
      </c>
      <c r="AO18" s="158">
        <v>0</v>
      </c>
      <c r="AP18" s="158">
        <v>4.5</v>
      </c>
      <c r="AQ18" s="158">
        <v>0.8</v>
      </c>
      <c r="AR18" s="158">
        <v>0</v>
      </c>
      <c r="AS18" s="158">
        <v>0</v>
      </c>
      <c r="AT18" s="158">
        <v>0</v>
      </c>
      <c r="AU18" s="158">
        <v>4.97</v>
      </c>
      <c r="AV18" s="158">
        <v>0</v>
      </c>
      <c r="AW18" s="158">
        <v>0</v>
      </c>
      <c r="AX18" s="158">
        <v>0</v>
      </c>
      <c r="AY18" s="158">
        <v>0</v>
      </c>
      <c r="AZ18" s="158">
        <v>0</v>
      </c>
      <c r="BA18" s="158">
        <v>0</v>
      </c>
      <c r="BB18" s="158">
        <v>0</v>
      </c>
      <c r="BC18" s="158">
        <v>0</v>
      </c>
      <c r="BD18" s="158">
        <v>0</v>
      </c>
      <c r="BE18" s="158">
        <v>0</v>
      </c>
      <c r="BF18" s="158">
        <v>0</v>
      </c>
      <c r="BG18" s="158">
        <v>0</v>
      </c>
      <c r="BH18" s="156">
        <v>25.339999999999996</v>
      </c>
      <c r="BI18" s="156">
        <v>82.66</v>
      </c>
      <c r="BJ18" s="160">
        <v>4303.4699999999993</v>
      </c>
    </row>
    <row r="19" spans="1:62" s="128" customFormat="1" ht="18" customHeight="1" thickBot="1">
      <c r="A19" s="154" t="s">
        <v>53</v>
      </c>
      <c r="B19" s="155" t="s">
        <v>309</v>
      </c>
      <c r="C19" s="129" t="s">
        <v>58</v>
      </c>
      <c r="D19" s="156">
        <v>583.67999999999995</v>
      </c>
      <c r="E19" s="156">
        <v>0</v>
      </c>
      <c r="F19" s="158">
        <v>0</v>
      </c>
      <c r="G19" s="158">
        <v>0</v>
      </c>
      <c r="H19" s="158">
        <v>0</v>
      </c>
      <c r="I19" s="158">
        <v>0</v>
      </c>
      <c r="J19" s="158">
        <v>0</v>
      </c>
      <c r="K19" s="158">
        <v>0</v>
      </c>
      <c r="L19" s="158">
        <v>0</v>
      </c>
      <c r="M19" s="158">
        <v>0</v>
      </c>
      <c r="N19" s="158">
        <v>0</v>
      </c>
      <c r="O19" s="141">
        <v>570.53</v>
      </c>
      <c r="P19" s="158">
        <v>0</v>
      </c>
      <c r="Q19" s="158">
        <v>0</v>
      </c>
      <c r="R19" s="158">
        <v>0</v>
      </c>
      <c r="S19" s="158">
        <v>0</v>
      </c>
      <c r="T19" s="158">
        <v>0</v>
      </c>
      <c r="U19" s="158">
        <v>0</v>
      </c>
      <c r="V19" s="158">
        <v>0</v>
      </c>
      <c r="W19" s="158">
        <v>0</v>
      </c>
      <c r="X19" s="158">
        <v>0</v>
      </c>
      <c r="Y19" s="158">
        <v>0</v>
      </c>
      <c r="Z19" s="158">
        <v>0</v>
      </c>
      <c r="AA19" s="158">
        <v>0</v>
      </c>
      <c r="AB19" s="158">
        <v>0</v>
      </c>
      <c r="AC19" s="158">
        <v>0</v>
      </c>
      <c r="AD19" s="158">
        <v>0.91</v>
      </c>
      <c r="AE19" s="158">
        <v>0</v>
      </c>
      <c r="AF19" s="158">
        <v>0</v>
      </c>
      <c r="AG19" s="158">
        <v>0</v>
      </c>
      <c r="AH19" s="158">
        <v>0.02</v>
      </c>
      <c r="AI19" s="158">
        <v>0</v>
      </c>
      <c r="AJ19" s="158">
        <v>0</v>
      </c>
      <c r="AK19" s="158">
        <v>0</v>
      </c>
      <c r="AL19" s="158">
        <v>0</v>
      </c>
      <c r="AM19" s="158">
        <v>0</v>
      </c>
      <c r="AN19" s="158">
        <v>0</v>
      </c>
      <c r="AO19" s="158">
        <v>0</v>
      </c>
      <c r="AP19" s="158">
        <v>1.7</v>
      </c>
      <c r="AQ19" s="158">
        <v>10.52</v>
      </c>
      <c r="AR19" s="158">
        <v>0</v>
      </c>
      <c r="AS19" s="158">
        <v>0</v>
      </c>
      <c r="AT19" s="158">
        <v>0</v>
      </c>
      <c r="AU19" s="158">
        <v>0</v>
      </c>
      <c r="AV19" s="158">
        <v>0</v>
      </c>
      <c r="AW19" s="158">
        <v>0</v>
      </c>
      <c r="AX19" s="158">
        <v>0</v>
      </c>
      <c r="AY19" s="158">
        <v>0</v>
      </c>
      <c r="AZ19" s="158">
        <v>0</v>
      </c>
      <c r="BA19" s="158">
        <v>0</v>
      </c>
      <c r="BB19" s="158">
        <v>0</v>
      </c>
      <c r="BC19" s="158">
        <v>0</v>
      </c>
      <c r="BD19" s="158">
        <v>0</v>
      </c>
      <c r="BE19" s="158">
        <v>0</v>
      </c>
      <c r="BF19" s="158">
        <v>0</v>
      </c>
      <c r="BG19" s="158">
        <v>0</v>
      </c>
      <c r="BH19" s="156">
        <v>13.149999999999999</v>
      </c>
      <c r="BI19" s="156">
        <v>-13.149999999999999</v>
      </c>
      <c r="BJ19" s="160">
        <v>570.53</v>
      </c>
    </row>
    <row r="20" spans="1:62" s="153" customFormat="1" ht="18" hidden="1" customHeight="1">
      <c r="A20" s="154" t="s">
        <v>59</v>
      </c>
      <c r="B20" s="155" t="s">
        <v>310</v>
      </c>
      <c r="C20" s="129" t="s">
        <v>248</v>
      </c>
      <c r="D20" s="156">
        <v>0</v>
      </c>
      <c r="E20" s="156">
        <v>0</v>
      </c>
      <c r="F20" s="158">
        <v>0</v>
      </c>
      <c r="G20" s="158">
        <v>0</v>
      </c>
      <c r="H20" s="158">
        <v>0</v>
      </c>
      <c r="I20" s="158">
        <v>0</v>
      </c>
      <c r="J20" s="158">
        <v>0</v>
      </c>
      <c r="K20" s="158">
        <v>0</v>
      </c>
      <c r="L20" s="158">
        <v>0</v>
      </c>
      <c r="M20" s="158">
        <v>0</v>
      </c>
      <c r="N20" s="158">
        <v>0</v>
      </c>
      <c r="O20" s="158">
        <v>0</v>
      </c>
      <c r="P20" s="141">
        <v>0</v>
      </c>
      <c r="Q20" s="158">
        <v>0</v>
      </c>
      <c r="R20" s="158">
        <v>0</v>
      </c>
      <c r="S20" s="158">
        <v>0</v>
      </c>
      <c r="T20" s="158">
        <v>0</v>
      </c>
      <c r="U20" s="158">
        <v>0</v>
      </c>
      <c r="V20" s="158">
        <v>0</v>
      </c>
      <c r="W20" s="158">
        <v>0</v>
      </c>
      <c r="X20" s="158">
        <v>0</v>
      </c>
      <c r="Y20" s="158">
        <v>0</v>
      </c>
      <c r="Z20" s="158">
        <v>0</v>
      </c>
      <c r="AA20" s="158">
        <v>0</v>
      </c>
      <c r="AB20" s="158">
        <v>0</v>
      </c>
      <c r="AC20" s="158">
        <v>0</v>
      </c>
      <c r="AD20" s="158">
        <v>0</v>
      </c>
      <c r="AE20" s="158">
        <v>0</v>
      </c>
      <c r="AF20" s="158">
        <v>0</v>
      </c>
      <c r="AG20" s="158">
        <v>0</v>
      </c>
      <c r="AH20" s="158">
        <v>0</v>
      </c>
      <c r="AI20" s="158">
        <v>0</v>
      </c>
      <c r="AJ20" s="158">
        <v>0</v>
      </c>
      <c r="AK20" s="158">
        <v>0</v>
      </c>
      <c r="AL20" s="158">
        <v>0</v>
      </c>
      <c r="AM20" s="158">
        <v>0</v>
      </c>
      <c r="AN20" s="158">
        <v>0</v>
      </c>
      <c r="AO20" s="158">
        <v>0</v>
      </c>
      <c r="AP20" s="158">
        <v>0</v>
      </c>
      <c r="AQ20" s="158">
        <v>0</v>
      </c>
      <c r="AR20" s="158">
        <v>0</v>
      </c>
      <c r="AS20" s="158">
        <v>0</v>
      </c>
      <c r="AT20" s="158">
        <v>0</v>
      </c>
      <c r="AU20" s="158">
        <v>0</v>
      </c>
      <c r="AV20" s="158">
        <v>0</v>
      </c>
      <c r="AW20" s="158">
        <v>0</v>
      </c>
      <c r="AX20" s="158">
        <v>0</v>
      </c>
      <c r="AY20" s="158">
        <v>0</v>
      </c>
      <c r="AZ20" s="158">
        <v>0</v>
      </c>
      <c r="BA20" s="158">
        <v>0</v>
      </c>
      <c r="BB20" s="158">
        <v>0</v>
      </c>
      <c r="BC20" s="158">
        <v>0</v>
      </c>
      <c r="BD20" s="158">
        <v>0</v>
      </c>
      <c r="BE20" s="158">
        <v>0</v>
      </c>
      <c r="BF20" s="158">
        <v>0</v>
      </c>
      <c r="BG20" s="158">
        <v>0</v>
      </c>
      <c r="BH20" s="156">
        <v>0</v>
      </c>
      <c r="BI20" s="156">
        <v>0</v>
      </c>
      <c r="BJ20" s="160">
        <v>0</v>
      </c>
    </row>
    <row r="21" spans="1:62" s="128" customFormat="1" ht="18" customHeight="1" thickBot="1">
      <c r="A21" s="154" t="s">
        <v>56</v>
      </c>
      <c r="B21" s="155" t="s">
        <v>60</v>
      </c>
      <c r="C21" s="129" t="s">
        <v>61</v>
      </c>
      <c r="D21" s="156">
        <v>1.7600000000000002</v>
      </c>
      <c r="E21" s="156">
        <v>0</v>
      </c>
      <c r="F21" s="158">
        <v>0</v>
      </c>
      <c r="G21" s="158">
        <v>0</v>
      </c>
      <c r="H21" s="158">
        <v>0</v>
      </c>
      <c r="I21" s="158">
        <v>0</v>
      </c>
      <c r="J21" s="158">
        <v>0</v>
      </c>
      <c r="K21" s="158">
        <v>0</v>
      </c>
      <c r="L21" s="158">
        <v>0</v>
      </c>
      <c r="M21" s="158">
        <v>0</v>
      </c>
      <c r="N21" s="158">
        <v>0</v>
      </c>
      <c r="O21" s="158">
        <v>0</v>
      </c>
      <c r="P21" s="158">
        <v>0</v>
      </c>
      <c r="Q21" s="141">
        <v>1.7600000000000002</v>
      </c>
      <c r="R21" s="158">
        <v>0</v>
      </c>
      <c r="S21" s="158">
        <v>0</v>
      </c>
      <c r="T21" s="158">
        <v>0</v>
      </c>
      <c r="U21" s="158">
        <v>0</v>
      </c>
      <c r="V21" s="158">
        <v>0</v>
      </c>
      <c r="W21" s="158">
        <v>0</v>
      </c>
      <c r="X21" s="158">
        <v>0</v>
      </c>
      <c r="Y21" s="158">
        <v>0</v>
      </c>
      <c r="Z21" s="158">
        <v>0</v>
      </c>
      <c r="AA21" s="158">
        <v>0</v>
      </c>
      <c r="AB21" s="158">
        <v>0</v>
      </c>
      <c r="AC21" s="158">
        <v>0</v>
      </c>
      <c r="AD21" s="158">
        <v>0</v>
      </c>
      <c r="AE21" s="158">
        <v>0</v>
      </c>
      <c r="AF21" s="158">
        <v>0</v>
      </c>
      <c r="AG21" s="158">
        <v>0</v>
      </c>
      <c r="AH21" s="158">
        <v>0</v>
      </c>
      <c r="AI21" s="158">
        <v>0</v>
      </c>
      <c r="AJ21" s="158">
        <v>0</v>
      </c>
      <c r="AK21" s="158">
        <v>0</v>
      </c>
      <c r="AL21" s="158">
        <v>0</v>
      </c>
      <c r="AM21" s="158">
        <v>0</v>
      </c>
      <c r="AN21" s="158">
        <v>0</v>
      </c>
      <c r="AO21" s="158">
        <v>0</v>
      </c>
      <c r="AP21" s="158">
        <v>0</v>
      </c>
      <c r="AQ21" s="158">
        <v>0</v>
      </c>
      <c r="AR21" s="158">
        <v>0</v>
      </c>
      <c r="AS21" s="158">
        <v>0</v>
      </c>
      <c r="AT21" s="158">
        <v>0</v>
      </c>
      <c r="AU21" s="158">
        <v>0</v>
      </c>
      <c r="AV21" s="158">
        <v>0</v>
      </c>
      <c r="AW21" s="158">
        <v>0</v>
      </c>
      <c r="AX21" s="158">
        <v>0</v>
      </c>
      <c r="AY21" s="158">
        <v>0</v>
      </c>
      <c r="AZ21" s="158">
        <v>0</v>
      </c>
      <c r="BA21" s="158">
        <v>0</v>
      </c>
      <c r="BB21" s="158">
        <v>0</v>
      </c>
      <c r="BC21" s="158">
        <v>0</v>
      </c>
      <c r="BD21" s="158">
        <v>0</v>
      </c>
      <c r="BE21" s="158">
        <v>0</v>
      </c>
      <c r="BF21" s="158">
        <v>0</v>
      </c>
      <c r="BG21" s="158">
        <v>0</v>
      </c>
      <c r="BH21" s="156">
        <v>0</v>
      </c>
      <c r="BI21" s="156">
        <v>0</v>
      </c>
      <c r="BJ21" s="160">
        <v>1.7600000000000002</v>
      </c>
    </row>
    <row r="22" spans="1:62" s="128" customFormat="1" ht="18" customHeight="1" thickBot="1">
      <c r="A22" s="146">
        <v>2</v>
      </c>
      <c r="B22" s="147" t="s">
        <v>62</v>
      </c>
      <c r="C22" s="148" t="s">
        <v>9</v>
      </c>
      <c r="D22" s="151">
        <v>6378.0709999999999</v>
      </c>
      <c r="E22" s="151">
        <v>0</v>
      </c>
      <c r="F22" s="158">
        <v>0</v>
      </c>
      <c r="G22" s="158">
        <v>0</v>
      </c>
      <c r="H22" s="158">
        <v>0</v>
      </c>
      <c r="I22" s="158">
        <v>0</v>
      </c>
      <c r="J22" s="158">
        <v>0</v>
      </c>
      <c r="K22" s="158">
        <v>0</v>
      </c>
      <c r="L22" s="158">
        <v>0</v>
      </c>
      <c r="M22" s="158">
        <v>0</v>
      </c>
      <c r="N22" s="158">
        <v>0</v>
      </c>
      <c r="O22" s="158">
        <v>0</v>
      </c>
      <c r="P22" s="158">
        <v>0</v>
      </c>
      <c r="Q22" s="158">
        <v>0</v>
      </c>
      <c r="R22" s="141">
        <v>6378.0709999999999</v>
      </c>
      <c r="S22" s="158">
        <v>0</v>
      </c>
      <c r="T22" s="158">
        <v>0</v>
      </c>
      <c r="U22" s="158">
        <v>0</v>
      </c>
      <c r="V22" s="158">
        <v>0</v>
      </c>
      <c r="W22" s="158">
        <v>0</v>
      </c>
      <c r="X22" s="158">
        <v>0</v>
      </c>
      <c r="Y22" s="158">
        <v>0</v>
      </c>
      <c r="Z22" s="158">
        <v>0</v>
      </c>
      <c r="AA22" s="158">
        <v>0</v>
      </c>
      <c r="AB22" s="158">
        <v>0</v>
      </c>
      <c r="AC22" s="158">
        <v>0</v>
      </c>
      <c r="AD22" s="158">
        <v>0</v>
      </c>
      <c r="AE22" s="158">
        <v>0</v>
      </c>
      <c r="AF22" s="158">
        <v>0</v>
      </c>
      <c r="AG22" s="158">
        <v>0</v>
      </c>
      <c r="AH22" s="158">
        <v>0</v>
      </c>
      <c r="AI22" s="158">
        <v>0</v>
      </c>
      <c r="AJ22" s="158">
        <v>0</v>
      </c>
      <c r="AK22" s="158">
        <v>0</v>
      </c>
      <c r="AL22" s="158">
        <v>0</v>
      </c>
      <c r="AM22" s="158">
        <v>0</v>
      </c>
      <c r="AN22" s="158">
        <v>0</v>
      </c>
      <c r="AO22" s="158">
        <v>0</v>
      </c>
      <c r="AP22" s="158">
        <v>0</v>
      </c>
      <c r="AQ22" s="158">
        <v>0</v>
      </c>
      <c r="AR22" s="158">
        <v>0</v>
      </c>
      <c r="AS22" s="158">
        <v>0</v>
      </c>
      <c r="AT22" s="158">
        <v>0</v>
      </c>
      <c r="AU22" s="158">
        <v>0</v>
      </c>
      <c r="AV22" s="158">
        <v>0</v>
      </c>
      <c r="AW22" s="158">
        <v>0</v>
      </c>
      <c r="AX22" s="158">
        <v>0</v>
      </c>
      <c r="AY22" s="158">
        <v>0</v>
      </c>
      <c r="AZ22" s="158">
        <v>0</v>
      </c>
      <c r="BA22" s="158">
        <v>0</v>
      </c>
      <c r="BB22" s="158">
        <v>0</v>
      </c>
      <c r="BC22" s="158">
        <v>0</v>
      </c>
      <c r="BD22" s="158">
        <v>0</v>
      </c>
      <c r="BE22" s="158">
        <v>0</v>
      </c>
      <c r="BF22" s="158">
        <v>0</v>
      </c>
      <c r="BG22" s="158">
        <v>0</v>
      </c>
      <c r="BH22" s="151">
        <v>0</v>
      </c>
      <c r="BI22" s="151">
        <v>171.97409999999996</v>
      </c>
      <c r="BJ22" s="145">
        <v>6550.0451000000003</v>
      </c>
    </row>
    <row r="23" spans="1:62" s="128" customFormat="1" ht="18" customHeight="1" thickBot="1">
      <c r="A23" s="154" t="s">
        <v>63</v>
      </c>
      <c r="B23" s="155" t="s">
        <v>64</v>
      </c>
      <c r="C23" s="129" t="s">
        <v>10</v>
      </c>
      <c r="D23" s="156">
        <v>666.88</v>
      </c>
      <c r="E23" s="156">
        <v>0</v>
      </c>
      <c r="F23" s="158">
        <v>0</v>
      </c>
      <c r="G23" s="158">
        <v>0</v>
      </c>
      <c r="H23" s="158">
        <v>0</v>
      </c>
      <c r="I23" s="158">
        <v>0</v>
      </c>
      <c r="J23" s="158">
        <v>0</v>
      </c>
      <c r="K23" s="158">
        <v>0</v>
      </c>
      <c r="L23" s="158">
        <v>0</v>
      </c>
      <c r="M23" s="158">
        <v>0</v>
      </c>
      <c r="N23" s="158">
        <v>0</v>
      </c>
      <c r="O23" s="158">
        <v>0</v>
      </c>
      <c r="P23" s="158">
        <v>0</v>
      </c>
      <c r="Q23" s="158">
        <v>0</v>
      </c>
      <c r="R23" s="158">
        <v>0</v>
      </c>
      <c r="S23" s="141">
        <v>666</v>
      </c>
      <c r="T23" s="158">
        <v>0</v>
      </c>
      <c r="U23" s="158">
        <v>0</v>
      </c>
      <c r="V23" s="158">
        <v>0</v>
      </c>
      <c r="W23" s="158">
        <v>0</v>
      </c>
      <c r="X23" s="158">
        <v>0</v>
      </c>
      <c r="Y23" s="158">
        <v>0</v>
      </c>
      <c r="Z23" s="158">
        <v>0</v>
      </c>
      <c r="AA23" s="158">
        <v>0</v>
      </c>
      <c r="AB23" s="158">
        <v>0</v>
      </c>
      <c r="AC23" s="158">
        <v>0</v>
      </c>
      <c r="AD23" s="158">
        <v>0</v>
      </c>
      <c r="AE23" s="158">
        <v>0</v>
      </c>
      <c r="AF23" s="158">
        <v>0</v>
      </c>
      <c r="AG23" s="158">
        <v>0</v>
      </c>
      <c r="AH23" s="158">
        <v>0.88</v>
      </c>
      <c r="AI23" s="158">
        <v>0</v>
      </c>
      <c r="AJ23" s="158">
        <v>0</v>
      </c>
      <c r="AK23" s="158">
        <v>0</v>
      </c>
      <c r="AL23" s="158">
        <v>0</v>
      </c>
      <c r="AM23" s="158">
        <v>0</v>
      </c>
      <c r="AN23" s="158">
        <v>0</v>
      </c>
      <c r="AO23" s="158">
        <v>0</v>
      </c>
      <c r="AP23" s="158">
        <v>0</v>
      </c>
      <c r="AQ23" s="158">
        <v>0</v>
      </c>
      <c r="AR23" s="158">
        <v>0</v>
      </c>
      <c r="AS23" s="158">
        <v>0</v>
      </c>
      <c r="AT23" s="158">
        <v>0</v>
      </c>
      <c r="AU23" s="158">
        <v>0</v>
      </c>
      <c r="AV23" s="158">
        <v>0</v>
      </c>
      <c r="AW23" s="158">
        <v>0</v>
      </c>
      <c r="AX23" s="158">
        <v>0</v>
      </c>
      <c r="AY23" s="158">
        <v>0</v>
      </c>
      <c r="AZ23" s="158">
        <v>0</v>
      </c>
      <c r="BA23" s="158">
        <v>0</v>
      </c>
      <c r="BB23" s="158">
        <v>0</v>
      </c>
      <c r="BC23" s="158">
        <v>0</v>
      </c>
      <c r="BD23" s="158">
        <v>0</v>
      </c>
      <c r="BE23" s="158">
        <v>0</v>
      </c>
      <c r="BF23" s="158">
        <v>0</v>
      </c>
      <c r="BG23" s="158">
        <v>0</v>
      </c>
      <c r="BH23" s="156">
        <v>0.88</v>
      </c>
      <c r="BI23" s="156">
        <v>0.64000000000000024</v>
      </c>
      <c r="BJ23" s="160">
        <v>667.52</v>
      </c>
    </row>
    <row r="24" spans="1:62" s="128" customFormat="1" ht="18" customHeight="1" thickBot="1">
      <c r="A24" s="154" t="s">
        <v>65</v>
      </c>
      <c r="B24" s="155" t="s">
        <v>66</v>
      </c>
      <c r="C24" s="129" t="s">
        <v>11</v>
      </c>
      <c r="D24" s="156">
        <v>25.519999999999996</v>
      </c>
      <c r="E24" s="156">
        <v>0</v>
      </c>
      <c r="F24" s="158">
        <v>0</v>
      </c>
      <c r="G24" s="158">
        <v>0</v>
      </c>
      <c r="H24" s="158">
        <v>0</v>
      </c>
      <c r="I24" s="158">
        <v>0</v>
      </c>
      <c r="J24" s="158">
        <v>0</v>
      </c>
      <c r="K24" s="158">
        <v>0</v>
      </c>
      <c r="L24" s="158">
        <v>0</v>
      </c>
      <c r="M24" s="158">
        <v>0</v>
      </c>
      <c r="N24" s="158">
        <v>0</v>
      </c>
      <c r="O24" s="158">
        <v>0</v>
      </c>
      <c r="P24" s="158">
        <v>0</v>
      </c>
      <c r="Q24" s="158">
        <v>0</v>
      </c>
      <c r="R24" s="158">
        <v>0</v>
      </c>
      <c r="S24" s="158">
        <v>0</v>
      </c>
      <c r="T24" s="141">
        <v>24.859999999999996</v>
      </c>
      <c r="U24" s="158">
        <v>0</v>
      </c>
      <c r="V24" s="158">
        <v>0</v>
      </c>
      <c r="W24" s="158">
        <v>0</v>
      </c>
      <c r="X24" s="158">
        <v>0.66</v>
      </c>
      <c r="Y24" s="158">
        <v>0</v>
      </c>
      <c r="Z24" s="158">
        <v>0</v>
      </c>
      <c r="AA24" s="158">
        <v>0</v>
      </c>
      <c r="AB24" s="158">
        <v>0</v>
      </c>
      <c r="AC24" s="158">
        <v>0</v>
      </c>
      <c r="AD24" s="158">
        <v>0</v>
      </c>
      <c r="AE24" s="158">
        <v>0</v>
      </c>
      <c r="AF24" s="158">
        <v>0</v>
      </c>
      <c r="AG24" s="158">
        <v>0</v>
      </c>
      <c r="AH24" s="158">
        <v>0</v>
      </c>
      <c r="AI24" s="158">
        <v>0</v>
      </c>
      <c r="AJ24" s="158">
        <v>0</v>
      </c>
      <c r="AK24" s="158">
        <v>0</v>
      </c>
      <c r="AL24" s="158">
        <v>0</v>
      </c>
      <c r="AM24" s="158">
        <v>0</v>
      </c>
      <c r="AN24" s="158">
        <v>0</v>
      </c>
      <c r="AO24" s="158">
        <v>0</v>
      </c>
      <c r="AP24" s="158">
        <v>0</v>
      </c>
      <c r="AQ24" s="158">
        <v>0</v>
      </c>
      <c r="AR24" s="158">
        <v>0</v>
      </c>
      <c r="AS24" s="158">
        <v>0</v>
      </c>
      <c r="AT24" s="158">
        <v>0</v>
      </c>
      <c r="AU24" s="158">
        <v>0</v>
      </c>
      <c r="AV24" s="158">
        <v>0</v>
      </c>
      <c r="AW24" s="158">
        <v>0</v>
      </c>
      <c r="AX24" s="158">
        <v>0</v>
      </c>
      <c r="AY24" s="158">
        <v>0</v>
      </c>
      <c r="AZ24" s="158">
        <v>0</v>
      </c>
      <c r="BA24" s="158">
        <v>0</v>
      </c>
      <c r="BB24" s="158">
        <v>0</v>
      </c>
      <c r="BC24" s="158">
        <v>0</v>
      </c>
      <c r="BD24" s="158">
        <v>0</v>
      </c>
      <c r="BE24" s="158">
        <v>0</v>
      </c>
      <c r="BF24" s="158">
        <v>0</v>
      </c>
      <c r="BG24" s="158">
        <v>0</v>
      </c>
      <c r="BH24" s="156">
        <v>0.66</v>
      </c>
      <c r="BI24" s="156">
        <v>4.5599999999999996</v>
      </c>
      <c r="BJ24" s="160">
        <v>30.08</v>
      </c>
    </row>
    <row r="25" spans="1:62" s="128" customFormat="1" ht="18" hidden="1" customHeight="1">
      <c r="A25" s="154" t="s">
        <v>67</v>
      </c>
      <c r="B25" s="155" t="s">
        <v>68</v>
      </c>
      <c r="C25" s="129" t="s">
        <v>12</v>
      </c>
      <c r="D25" s="156">
        <v>0</v>
      </c>
      <c r="E25" s="156">
        <v>0</v>
      </c>
      <c r="F25" s="158">
        <v>0</v>
      </c>
      <c r="G25" s="158">
        <v>0</v>
      </c>
      <c r="H25" s="158">
        <v>0</v>
      </c>
      <c r="I25" s="158">
        <v>0</v>
      </c>
      <c r="J25" s="158">
        <v>0</v>
      </c>
      <c r="K25" s="158">
        <v>0</v>
      </c>
      <c r="L25" s="158">
        <v>0</v>
      </c>
      <c r="M25" s="158">
        <v>0</v>
      </c>
      <c r="N25" s="158">
        <v>0</v>
      </c>
      <c r="O25" s="158">
        <v>0</v>
      </c>
      <c r="P25" s="158">
        <v>0</v>
      </c>
      <c r="Q25" s="158">
        <v>0</v>
      </c>
      <c r="R25" s="158">
        <v>0</v>
      </c>
      <c r="S25" s="158">
        <v>0</v>
      </c>
      <c r="T25" s="158">
        <v>0</v>
      </c>
      <c r="U25" s="141">
        <v>0</v>
      </c>
      <c r="V25" s="158">
        <v>0</v>
      </c>
      <c r="W25" s="158">
        <v>0</v>
      </c>
      <c r="X25" s="158">
        <v>0</v>
      </c>
      <c r="Y25" s="158">
        <v>0</v>
      </c>
      <c r="Z25" s="158">
        <v>0</v>
      </c>
      <c r="AA25" s="158">
        <v>0</v>
      </c>
      <c r="AB25" s="158">
        <v>0</v>
      </c>
      <c r="AC25" s="158">
        <v>0</v>
      </c>
      <c r="AD25" s="158">
        <v>0</v>
      </c>
      <c r="AE25" s="158">
        <v>0</v>
      </c>
      <c r="AF25" s="158">
        <v>0</v>
      </c>
      <c r="AG25" s="158">
        <v>0</v>
      </c>
      <c r="AH25" s="158">
        <v>0</v>
      </c>
      <c r="AI25" s="158">
        <v>0</v>
      </c>
      <c r="AJ25" s="158">
        <v>0</v>
      </c>
      <c r="AK25" s="158">
        <v>0</v>
      </c>
      <c r="AL25" s="158">
        <v>0</v>
      </c>
      <c r="AM25" s="158">
        <v>0</v>
      </c>
      <c r="AN25" s="158">
        <v>0</v>
      </c>
      <c r="AO25" s="158">
        <v>0</v>
      </c>
      <c r="AP25" s="158">
        <v>0</v>
      </c>
      <c r="AQ25" s="158">
        <v>0</v>
      </c>
      <c r="AR25" s="158">
        <v>0</v>
      </c>
      <c r="AS25" s="158">
        <v>0</v>
      </c>
      <c r="AT25" s="158">
        <v>0</v>
      </c>
      <c r="AU25" s="158">
        <v>0</v>
      </c>
      <c r="AV25" s="158">
        <v>0</v>
      </c>
      <c r="AW25" s="158">
        <v>0</v>
      </c>
      <c r="AX25" s="158">
        <v>0</v>
      </c>
      <c r="AY25" s="158">
        <v>0</v>
      </c>
      <c r="AZ25" s="158">
        <v>0</v>
      </c>
      <c r="BA25" s="158">
        <v>0</v>
      </c>
      <c r="BB25" s="158">
        <v>0</v>
      </c>
      <c r="BC25" s="158">
        <v>0</v>
      </c>
      <c r="BD25" s="158">
        <v>0</v>
      </c>
      <c r="BE25" s="158">
        <v>0</v>
      </c>
      <c r="BF25" s="158">
        <v>0</v>
      </c>
      <c r="BG25" s="158">
        <v>0</v>
      </c>
      <c r="BH25" s="156">
        <v>0</v>
      </c>
      <c r="BI25" s="156">
        <v>0</v>
      </c>
      <c r="BJ25" s="160">
        <v>0</v>
      </c>
    </row>
    <row r="26" spans="1:62" s="128" customFormat="1" ht="18" hidden="1" customHeight="1">
      <c r="A26" s="154" t="s">
        <v>69</v>
      </c>
      <c r="B26" s="155" t="s">
        <v>70</v>
      </c>
      <c r="C26" s="129" t="s">
        <v>71</v>
      </c>
      <c r="D26" s="156">
        <v>0</v>
      </c>
      <c r="E26" s="156">
        <v>0</v>
      </c>
      <c r="F26" s="158">
        <v>0</v>
      </c>
      <c r="G26" s="158">
        <v>0</v>
      </c>
      <c r="H26" s="158">
        <v>0</v>
      </c>
      <c r="I26" s="158">
        <v>0</v>
      </c>
      <c r="J26" s="158">
        <v>0</v>
      </c>
      <c r="K26" s="158">
        <v>0</v>
      </c>
      <c r="L26" s="158">
        <v>0</v>
      </c>
      <c r="M26" s="158">
        <v>0</v>
      </c>
      <c r="N26" s="158">
        <v>0</v>
      </c>
      <c r="O26" s="158">
        <v>0</v>
      </c>
      <c r="P26" s="158">
        <v>0</v>
      </c>
      <c r="Q26" s="158">
        <v>0</v>
      </c>
      <c r="R26" s="158">
        <v>0</v>
      </c>
      <c r="S26" s="158">
        <v>0</v>
      </c>
      <c r="T26" s="158">
        <v>0</v>
      </c>
      <c r="U26" s="158">
        <v>0</v>
      </c>
      <c r="V26" s="141">
        <v>0</v>
      </c>
      <c r="W26" s="158">
        <v>0</v>
      </c>
      <c r="X26" s="158">
        <v>0</v>
      </c>
      <c r="Y26" s="158">
        <v>0</v>
      </c>
      <c r="Z26" s="158">
        <v>0</v>
      </c>
      <c r="AA26" s="158">
        <v>0</v>
      </c>
      <c r="AB26" s="158">
        <v>0</v>
      </c>
      <c r="AC26" s="158">
        <v>0</v>
      </c>
      <c r="AD26" s="158">
        <v>0</v>
      </c>
      <c r="AE26" s="158">
        <v>0</v>
      </c>
      <c r="AF26" s="158">
        <v>0</v>
      </c>
      <c r="AG26" s="158">
        <v>0</v>
      </c>
      <c r="AH26" s="158">
        <v>0</v>
      </c>
      <c r="AI26" s="158">
        <v>0</v>
      </c>
      <c r="AJ26" s="158">
        <v>0</v>
      </c>
      <c r="AK26" s="158">
        <v>0</v>
      </c>
      <c r="AL26" s="158">
        <v>0</v>
      </c>
      <c r="AM26" s="158">
        <v>0</v>
      </c>
      <c r="AN26" s="158">
        <v>0</v>
      </c>
      <c r="AO26" s="158">
        <v>0</v>
      </c>
      <c r="AP26" s="158">
        <v>0</v>
      </c>
      <c r="AQ26" s="158">
        <v>0</v>
      </c>
      <c r="AR26" s="158">
        <v>0</v>
      </c>
      <c r="AS26" s="158">
        <v>0</v>
      </c>
      <c r="AT26" s="158">
        <v>0</v>
      </c>
      <c r="AU26" s="158">
        <v>0</v>
      </c>
      <c r="AV26" s="158">
        <v>0</v>
      </c>
      <c r="AW26" s="158">
        <v>0</v>
      </c>
      <c r="AX26" s="158">
        <v>0</v>
      </c>
      <c r="AY26" s="158">
        <v>0</v>
      </c>
      <c r="AZ26" s="158">
        <v>0</v>
      </c>
      <c r="BA26" s="158">
        <v>0</v>
      </c>
      <c r="BB26" s="158">
        <v>0</v>
      </c>
      <c r="BC26" s="158">
        <v>0</v>
      </c>
      <c r="BD26" s="158">
        <v>0</v>
      </c>
      <c r="BE26" s="158">
        <v>0</v>
      </c>
      <c r="BF26" s="158">
        <v>0</v>
      </c>
      <c r="BG26" s="158">
        <v>0</v>
      </c>
      <c r="BH26" s="156">
        <v>0</v>
      </c>
      <c r="BI26" s="156">
        <v>0</v>
      </c>
      <c r="BJ26" s="160">
        <v>0</v>
      </c>
    </row>
    <row r="27" spans="1:62" s="128" customFormat="1" ht="18" customHeight="1" thickBot="1">
      <c r="A27" s="154" t="s">
        <v>67</v>
      </c>
      <c r="B27" s="155" t="s">
        <v>73</v>
      </c>
      <c r="C27" s="129" t="s">
        <v>74</v>
      </c>
      <c r="D27" s="156">
        <v>35.97</v>
      </c>
      <c r="E27" s="156">
        <v>0</v>
      </c>
      <c r="F27" s="158">
        <v>0</v>
      </c>
      <c r="G27" s="158">
        <v>0</v>
      </c>
      <c r="H27" s="158">
        <v>0</v>
      </c>
      <c r="I27" s="158">
        <v>0</v>
      </c>
      <c r="J27" s="158">
        <v>0</v>
      </c>
      <c r="K27" s="158">
        <v>0</v>
      </c>
      <c r="L27" s="158">
        <v>0</v>
      </c>
      <c r="M27" s="158">
        <v>0</v>
      </c>
      <c r="N27" s="158">
        <v>0</v>
      </c>
      <c r="O27" s="158">
        <v>0</v>
      </c>
      <c r="P27" s="158">
        <v>0</v>
      </c>
      <c r="Q27" s="158">
        <v>0</v>
      </c>
      <c r="R27" s="158">
        <v>0</v>
      </c>
      <c r="S27" s="158">
        <v>0</v>
      </c>
      <c r="T27" s="158">
        <v>0</v>
      </c>
      <c r="U27" s="158">
        <v>0</v>
      </c>
      <c r="V27" s="158">
        <v>0</v>
      </c>
      <c r="W27" s="141">
        <v>35.97</v>
      </c>
      <c r="X27" s="158">
        <v>0</v>
      </c>
      <c r="Y27" s="158">
        <v>0</v>
      </c>
      <c r="Z27" s="158">
        <v>0</v>
      </c>
      <c r="AA27" s="158">
        <v>0</v>
      </c>
      <c r="AB27" s="158">
        <v>0</v>
      </c>
      <c r="AC27" s="158">
        <v>0</v>
      </c>
      <c r="AD27" s="158">
        <v>0</v>
      </c>
      <c r="AE27" s="158">
        <v>0</v>
      </c>
      <c r="AF27" s="158">
        <v>0</v>
      </c>
      <c r="AG27" s="158">
        <v>0</v>
      </c>
      <c r="AH27" s="158">
        <v>0</v>
      </c>
      <c r="AI27" s="158">
        <v>0</v>
      </c>
      <c r="AJ27" s="158">
        <v>0</v>
      </c>
      <c r="AK27" s="158">
        <v>0</v>
      </c>
      <c r="AL27" s="158">
        <v>0</v>
      </c>
      <c r="AM27" s="158">
        <v>0</v>
      </c>
      <c r="AN27" s="158">
        <v>0</v>
      </c>
      <c r="AO27" s="158">
        <v>0</v>
      </c>
      <c r="AP27" s="158">
        <v>0</v>
      </c>
      <c r="AQ27" s="158">
        <v>0</v>
      </c>
      <c r="AR27" s="158">
        <v>0</v>
      </c>
      <c r="AS27" s="158">
        <v>0</v>
      </c>
      <c r="AT27" s="158">
        <v>0</v>
      </c>
      <c r="AU27" s="158">
        <v>0</v>
      </c>
      <c r="AV27" s="158">
        <v>0</v>
      </c>
      <c r="AW27" s="158">
        <v>0</v>
      </c>
      <c r="AX27" s="158">
        <v>0</v>
      </c>
      <c r="AY27" s="158">
        <v>0</v>
      </c>
      <c r="AZ27" s="158">
        <v>0</v>
      </c>
      <c r="BA27" s="158">
        <v>0</v>
      </c>
      <c r="BB27" s="158">
        <v>0</v>
      </c>
      <c r="BC27" s="158">
        <v>0</v>
      </c>
      <c r="BD27" s="158">
        <v>0</v>
      </c>
      <c r="BE27" s="158">
        <v>0</v>
      </c>
      <c r="BF27" s="158">
        <v>0</v>
      </c>
      <c r="BG27" s="158">
        <v>0</v>
      </c>
      <c r="BH27" s="156">
        <v>0</v>
      </c>
      <c r="BI27" s="156">
        <v>0</v>
      </c>
      <c r="BJ27" s="160">
        <v>35.97</v>
      </c>
    </row>
    <row r="28" spans="1:62" s="128" customFormat="1" ht="16" thickBot="1">
      <c r="A28" s="154" t="s">
        <v>69</v>
      </c>
      <c r="B28" s="155" t="s">
        <v>76</v>
      </c>
      <c r="C28" s="129" t="s">
        <v>77</v>
      </c>
      <c r="D28" s="156">
        <v>706.25000000000011</v>
      </c>
      <c r="E28" s="156">
        <v>0</v>
      </c>
      <c r="F28" s="158">
        <v>0</v>
      </c>
      <c r="G28" s="158">
        <v>0</v>
      </c>
      <c r="H28" s="158">
        <v>0</v>
      </c>
      <c r="I28" s="158">
        <v>0</v>
      </c>
      <c r="J28" s="158">
        <v>0</v>
      </c>
      <c r="K28" s="158">
        <v>0</v>
      </c>
      <c r="L28" s="158">
        <v>0</v>
      </c>
      <c r="M28" s="158">
        <v>0</v>
      </c>
      <c r="N28" s="158">
        <v>0</v>
      </c>
      <c r="O28" s="158">
        <v>0</v>
      </c>
      <c r="P28" s="158">
        <v>0</v>
      </c>
      <c r="Q28" s="158">
        <v>0</v>
      </c>
      <c r="R28" s="158">
        <v>0</v>
      </c>
      <c r="S28" s="158">
        <v>0</v>
      </c>
      <c r="T28" s="158">
        <v>0</v>
      </c>
      <c r="U28" s="158">
        <v>0</v>
      </c>
      <c r="V28" s="158">
        <v>0</v>
      </c>
      <c r="W28" s="158">
        <v>0</v>
      </c>
      <c r="X28" s="141">
        <v>649.75630000000001</v>
      </c>
      <c r="Y28" s="158">
        <v>0</v>
      </c>
      <c r="Z28" s="158">
        <v>0</v>
      </c>
      <c r="AA28" s="158">
        <v>0</v>
      </c>
      <c r="AB28" s="158">
        <v>0</v>
      </c>
      <c r="AC28" s="158">
        <v>0</v>
      </c>
      <c r="AD28" s="158">
        <v>0</v>
      </c>
      <c r="AE28" s="158">
        <v>0</v>
      </c>
      <c r="AF28" s="158">
        <v>0</v>
      </c>
      <c r="AG28" s="158">
        <v>0</v>
      </c>
      <c r="AH28" s="158">
        <v>0.1537</v>
      </c>
      <c r="AI28" s="158">
        <v>0</v>
      </c>
      <c r="AJ28" s="158">
        <v>0</v>
      </c>
      <c r="AK28" s="158">
        <v>0</v>
      </c>
      <c r="AL28" s="158">
        <v>0</v>
      </c>
      <c r="AM28" s="158">
        <v>0</v>
      </c>
      <c r="AN28" s="158">
        <v>0</v>
      </c>
      <c r="AO28" s="158">
        <v>0</v>
      </c>
      <c r="AP28" s="158">
        <v>0</v>
      </c>
      <c r="AQ28" s="158">
        <v>56.33</v>
      </c>
      <c r="AR28" s="158">
        <v>0</v>
      </c>
      <c r="AS28" s="158">
        <v>0.01</v>
      </c>
      <c r="AT28" s="158">
        <v>0</v>
      </c>
      <c r="AU28" s="158">
        <v>0</v>
      </c>
      <c r="AV28" s="158">
        <v>0</v>
      </c>
      <c r="AW28" s="158">
        <v>0</v>
      </c>
      <c r="AX28" s="158">
        <v>0</v>
      </c>
      <c r="AY28" s="158">
        <v>0</v>
      </c>
      <c r="AZ28" s="158">
        <v>0</v>
      </c>
      <c r="BA28" s="158">
        <v>0</v>
      </c>
      <c r="BB28" s="158">
        <v>0</v>
      </c>
      <c r="BC28" s="158">
        <v>0</v>
      </c>
      <c r="BD28" s="158">
        <v>0</v>
      </c>
      <c r="BE28" s="158">
        <v>0</v>
      </c>
      <c r="BF28" s="158">
        <v>0</v>
      </c>
      <c r="BG28" s="158">
        <v>0</v>
      </c>
      <c r="BH28" s="156">
        <v>56.493699999999997</v>
      </c>
      <c r="BI28" s="156">
        <v>22.0563</v>
      </c>
      <c r="BJ28" s="160">
        <v>728.30630000000008</v>
      </c>
    </row>
    <row r="29" spans="1:62" s="128" customFormat="1" ht="16" thickBot="1">
      <c r="A29" s="154" t="s">
        <v>72</v>
      </c>
      <c r="B29" s="155" t="s">
        <v>79</v>
      </c>
      <c r="C29" s="129" t="s">
        <v>80</v>
      </c>
      <c r="D29" s="156">
        <v>254.72</v>
      </c>
      <c r="E29" s="156">
        <v>0</v>
      </c>
      <c r="F29" s="158">
        <v>0</v>
      </c>
      <c r="G29" s="158">
        <v>0</v>
      </c>
      <c r="H29" s="158">
        <v>0</v>
      </c>
      <c r="I29" s="158">
        <v>0</v>
      </c>
      <c r="J29" s="158">
        <v>0</v>
      </c>
      <c r="K29" s="158">
        <v>0</v>
      </c>
      <c r="L29" s="158">
        <v>0</v>
      </c>
      <c r="M29" s="158">
        <v>0</v>
      </c>
      <c r="N29" s="158">
        <v>0</v>
      </c>
      <c r="O29" s="158">
        <v>0</v>
      </c>
      <c r="P29" s="158">
        <v>0</v>
      </c>
      <c r="Q29" s="158">
        <v>0</v>
      </c>
      <c r="R29" s="158">
        <v>0</v>
      </c>
      <c r="S29" s="158">
        <v>0</v>
      </c>
      <c r="T29" s="158">
        <v>0</v>
      </c>
      <c r="U29" s="158">
        <v>0</v>
      </c>
      <c r="V29" s="158">
        <v>0</v>
      </c>
      <c r="W29" s="158">
        <v>0</v>
      </c>
      <c r="X29" s="158">
        <v>4.01</v>
      </c>
      <c r="Y29" s="141">
        <v>250.43999999999997</v>
      </c>
      <c r="Z29" s="158">
        <v>0</v>
      </c>
      <c r="AA29" s="158">
        <v>0</v>
      </c>
      <c r="AB29" s="158">
        <v>0</v>
      </c>
      <c r="AC29" s="158">
        <v>0</v>
      </c>
      <c r="AD29" s="158">
        <v>0.05</v>
      </c>
      <c r="AE29" s="158">
        <v>0</v>
      </c>
      <c r="AF29" s="158">
        <v>0</v>
      </c>
      <c r="AG29" s="158">
        <v>0</v>
      </c>
      <c r="AH29" s="158">
        <v>0.22000000000000003</v>
      </c>
      <c r="AI29" s="158">
        <v>0</v>
      </c>
      <c r="AJ29" s="158">
        <v>0</v>
      </c>
      <c r="AK29" s="158">
        <v>0</v>
      </c>
      <c r="AL29" s="158">
        <v>0</v>
      </c>
      <c r="AM29" s="158">
        <v>0</v>
      </c>
      <c r="AN29" s="158">
        <v>0</v>
      </c>
      <c r="AO29" s="158">
        <v>0</v>
      </c>
      <c r="AP29" s="158">
        <v>0</v>
      </c>
      <c r="AQ29" s="158">
        <v>0</v>
      </c>
      <c r="AR29" s="158">
        <v>0</v>
      </c>
      <c r="AS29" s="158">
        <v>0</v>
      </c>
      <c r="AT29" s="158">
        <v>0</v>
      </c>
      <c r="AU29" s="158">
        <v>0</v>
      </c>
      <c r="AV29" s="158">
        <v>0</v>
      </c>
      <c r="AW29" s="158">
        <v>0</v>
      </c>
      <c r="AX29" s="158">
        <v>0</v>
      </c>
      <c r="AY29" s="158">
        <v>0</v>
      </c>
      <c r="AZ29" s="158">
        <v>0</v>
      </c>
      <c r="BA29" s="158">
        <v>0</v>
      </c>
      <c r="BB29" s="158">
        <v>0</v>
      </c>
      <c r="BC29" s="158">
        <v>0</v>
      </c>
      <c r="BD29" s="158">
        <v>0</v>
      </c>
      <c r="BE29" s="158">
        <v>0</v>
      </c>
      <c r="BF29" s="158">
        <v>0</v>
      </c>
      <c r="BG29" s="158">
        <v>0</v>
      </c>
      <c r="BH29" s="156">
        <v>4.2799999999999994</v>
      </c>
      <c r="BI29" s="156">
        <v>-4.2799999999999994</v>
      </c>
      <c r="BJ29" s="160">
        <v>250.43999999999997</v>
      </c>
    </row>
    <row r="30" spans="1:62" s="128" customFormat="1" ht="16" thickBot="1">
      <c r="A30" s="154" t="s">
        <v>75</v>
      </c>
      <c r="B30" s="155" t="s">
        <v>82</v>
      </c>
      <c r="C30" s="129" t="s">
        <v>83</v>
      </c>
      <c r="D30" s="156">
        <v>0</v>
      </c>
      <c r="E30" s="156">
        <v>0</v>
      </c>
      <c r="F30" s="158">
        <v>0</v>
      </c>
      <c r="G30" s="158">
        <v>0</v>
      </c>
      <c r="H30" s="158">
        <v>0</v>
      </c>
      <c r="I30" s="158">
        <v>0</v>
      </c>
      <c r="J30" s="158">
        <v>0</v>
      </c>
      <c r="K30" s="158">
        <v>0</v>
      </c>
      <c r="L30" s="158">
        <v>0</v>
      </c>
      <c r="M30" s="158">
        <v>0</v>
      </c>
      <c r="N30" s="158">
        <v>0</v>
      </c>
      <c r="O30" s="158">
        <v>0</v>
      </c>
      <c r="P30" s="158">
        <v>0</v>
      </c>
      <c r="Q30" s="158">
        <v>0</v>
      </c>
      <c r="R30" s="158">
        <v>0</v>
      </c>
      <c r="S30" s="158">
        <v>0</v>
      </c>
      <c r="T30" s="158">
        <v>0</v>
      </c>
      <c r="U30" s="158">
        <v>0</v>
      </c>
      <c r="V30" s="158">
        <v>0</v>
      </c>
      <c r="W30" s="158">
        <v>0</v>
      </c>
      <c r="X30" s="158">
        <v>0</v>
      </c>
      <c r="Y30" s="158">
        <v>0</v>
      </c>
      <c r="Z30" s="141">
        <v>0</v>
      </c>
      <c r="AA30" s="158">
        <v>0</v>
      </c>
      <c r="AB30" s="158">
        <v>0</v>
      </c>
      <c r="AC30" s="158">
        <v>0</v>
      </c>
      <c r="AD30" s="158">
        <v>0</v>
      </c>
      <c r="AE30" s="158">
        <v>0</v>
      </c>
      <c r="AF30" s="158">
        <v>0</v>
      </c>
      <c r="AG30" s="158">
        <v>0</v>
      </c>
      <c r="AH30" s="158">
        <v>0</v>
      </c>
      <c r="AI30" s="158">
        <v>0</v>
      </c>
      <c r="AJ30" s="158">
        <v>0</v>
      </c>
      <c r="AK30" s="158">
        <v>0</v>
      </c>
      <c r="AL30" s="158">
        <v>0</v>
      </c>
      <c r="AM30" s="158">
        <v>0</v>
      </c>
      <c r="AN30" s="158">
        <v>0</v>
      </c>
      <c r="AO30" s="158">
        <v>0</v>
      </c>
      <c r="AP30" s="158">
        <v>0</v>
      </c>
      <c r="AQ30" s="158">
        <v>0</v>
      </c>
      <c r="AR30" s="158">
        <v>0</v>
      </c>
      <c r="AS30" s="158">
        <v>0</v>
      </c>
      <c r="AT30" s="158">
        <v>0</v>
      </c>
      <c r="AU30" s="158">
        <v>0</v>
      </c>
      <c r="AV30" s="158">
        <v>0</v>
      </c>
      <c r="AW30" s="158">
        <v>0</v>
      </c>
      <c r="AX30" s="158">
        <v>0</v>
      </c>
      <c r="AY30" s="158">
        <v>0</v>
      </c>
      <c r="AZ30" s="158">
        <v>0</v>
      </c>
      <c r="BA30" s="158">
        <v>0</v>
      </c>
      <c r="BB30" s="158">
        <v>0</v>
      </c>
      <c r="BC30" s="158">
        <v>0</v>
      </c>
      <c r="BD30" s="158">
        <v>0</v>
      </c>
      <c r="BE30" s="158">
        <v>0</v>
      </c>
      <c r="BF30" s="158">
        <v>0</v>
      </c>
      <c r="BG30" s="158">
        <v>0</v>
      </c>
      <c r="BH30" s="156">
        <v>0</v>
      </c>
      <c r="BI30" s="151">
        <v>0</v>
      </c>
      <c r="BJ30" s="145">
        <v>0</v>
      </c>
    </row>
    <row r="31" spans="1:62" s="128" customFormat="1" ht="30.5" thickBot="1">
      <c r="A31" s="146" t="s">
        <v>78</v>
      </c>
      <c r="B31" s="147" t="s">
        <v>354</v>
      </c>
      <c r="C31" s="148" t="s">
        <v>346</v>
      </c>
      <c r="D31" s="151">
        <v>1657.71</v>
      </c>
      <c r="E31" s="151">
        <v>0</v>
      </c>
      <c r="F31" s="158">
        <v>0</v>
      </c>
      <c r="G31" s="158">
        <v>0</v>
      </c>
      <c r="H31" s="158">
        <v>0</v>
      </c>
      <c r="I31" s="158">
        <v>0</v>
      </c>
      <c r="J31" s="158">
        <v>0</v>
      </c>
      <c r="K31" s="158">
        <v>0</v>
      </c>
      <c r="L31" s="158">
        <v>0</v>
      </c>
      <c r="M31" s="158">
        <v>0</v>
      </c>
      <c r="N31" s="158">
        <v>0</v>
      </c>
      <c r="O31" s="158">
        <v>0</v>
      </c>
      <c r="P31" s="158">
        <v>0</v>
      </c>
      <c r="Q31" s="158">
        <v>0</v>
      </c>
      <c r="R31" s="158">
        <v>0</v>
      </c>
      <c r="S31" s="158">
        <v>0</v>
      </c>
      <c r="T31" s="158">
        <v>0</v>
      </c>
      <c r="U31" s="158">
        <v>0</v>
      </c>
      <c r="V31" s="158">
        <v>0</v>
      </c>
      <c r="W31" s="158">
        <v>0</v>
      </c>
      <c r="X31" s="158">
        <v>0</v>
      </c>
      <c r="Y31" s="158">
        <v>0</v>
      </c>
      <c r="Z31" s="158">
        <v>0</v>
      </c>
      <c r="AA31" s="141">
        <v>1650.5699999999997</v>
      </c>
      <c r="AB31" s="158">
        <v>0</v>
      </c>
      <c r="AC31" s="158">
        <v>0</v>
      </c>
      <c r="AD31" s="158">
        <v>0</v>
      </c>
      <c r="AE31" s="158">
        <v>0</v>
      </c>
      <c r="AF31" s="158">
        <v>0</v>
      </c>
      <c r="AG31" s="158">
        <v>0</v>
      </c>
      <c r="AH31" s="158">
        <v>0</v>
      </c>
      <c r="AI31" s="158">
        <v>0</v>
      </c>
      <c r="AJ31" s="158">
        <v>0</v>
      </c>
      <c r="AK31" s="158">
        <v>0</v>
      </c>
      <c r="AL31" s="158">
        <v>0</v>
      </c>
      <c r="AM31" s="158">
        <v>0</v>
      </c>
      <c r="AN31" s="158">
        <v>0</v>
      </c>
      <c r="AO31" s="158">
        <v>0</v>
      </c>
      <c r="AP31" s="158">
        <v>0</v>
      </c>
      <c r="AQ31" s="158">
        <v>0</v>
      </c>
      <c r="AR31" s="158">
        <v>0</v>
      </c>
      <c r="AS31" s="158">
        <v>0</v>
      </c>
      <c r="AT31" s="158">
        <v>0</v>
      </c>
      <c r="AU31" s="158">
        <v>0</v>
      </c>
      <c r="AV31" s="158">
        <v>0</v>
      </c>
      <c r="AW31" s="158">
        <v>0</v>
      </c>
      <c r="AX31" s="158">
        <v>0</v>
      </c>
      <c r="AY31" s="158">
        <v>0</v>
      </c>
      <c r="AZ31" s="158">
        <v>0</v>
      </c>
      <c r="BA31" s="158">
        <v>0</v>
      </c>
      <c r="BB31" s="158">
        <v>0</v>
      </c>
      <c r="BC31" s="158">
        <v>0</v>
      </c>
      <c r="BD31" s="158">
        <v>0</v>
      </c>
      <c r="BE31" s="158">
        <v>0</v>
      </c>
      <c r="BF31" s="158">
        <v>0</v>
      </c>
      <c r="BG31" s="158">
        <v>0</v>
      </c>
      <c r="BH31" s="151">
        <v>7.14</v>
      </c>
      <c r="BI31" s="151">
        <v>18.699400000000001</v>
      </c>
      <c r="BJ31" s="145">
        <v>1676.4094000000002</v>
      </c>
    </row>
    <row r="32" spans="1:62" s="128" customFormat="1" ht="18" customHeight="1" thickBot="1">
      <c r="A32" s="161" t="s">
        <v>355</v>
      </c>
      <c r="B32" s="162" t="s">
        <v>311</v>
      </c>
      <c r="C32" s="163" t="s">
        <v>312</v>
      </c>
      <c r="D32" s="159">
        <v>16.900000000000002</v>
      </c>
      <c r="E32" s="159">
        <v>0</v>
      </c>
      <c r="F32" s="158">
        <v>0</v>
      </c>
      <c r="G32" s="158">
        <v>0</v>
      </c>
      <c r="H32" s="158">
        <v>0</v>
      </c>
      <c r="I32" s="158">
        <v>0</v>
      </c>
      <c r="J32" s="158">
        <v>0</v>
      </c>
      <c r="K32" s="158">
        <v>0</v>
      </c>
      <c r="L32" s="158">
        <v>0</v>
      </c>
      <c r="M32" s="158">
        <v>0</v>
      </c>
      <c r="N32" s="158">
        <v>0</v>
      </c>
      <c r="O32" s="158">
        <v>0</v>
      </c>
      <c r="P32" s="158">
        <v>0</v>
      </c>
      <c r="Q32" s="158">
        <v>0</v>
      </c>
      <c r="R32" s="158">
        <v>0</v>
      </c>
      <c r="S32" s="158">
        <v>0</v>
      </c>
      <c r="T32" s="158">
        <v>0</v>
      </c>
      <c r="U32" s="158">
        <v>0</v>
      </c>
      <c r="V32" s="158">
        <v>0</v>
      </c>
      <c r="W32" s="158">
        <v>0</v>
      </c>
      <c r="X32" s="158">
        <v>0.13</v>
      </c>
      <c r="Y32" s="158">
        <v>0</v>
      </c>
      <c r="Z32" s="158">
        <v>0</v>
      </c>
      <c r="AA32" s="164">
        <v>0</v>
      </c>
      <c r="AB32" s="141">
        <v>16.770000000000003</v>
      </c>
      <c r="AC32" s="158">
        <v>0</v>
      </c>
      <c r="AD32" s="158">
        <v>0</v>
      </c>
      <c r="AE32" s="158">
        <v>0</v>
      </c>
      <c r="AF32" s="158">
        <v>0</v>
      </c>
      <c r="AG32" s="158">
        <v>0</v>
      </c>
      <c r="AH32" s="158">
        <v>0</v>
      </c>
      <c r="AI32" s="158">
        <v>0</v>
      </c>
      <c r="AJ32" s="158">
        <v>0</v>
      </c>
      <c r="AK32" s="158">
        <v>0</v>
      </c>
      <c r="AL32" s="158">
        <v>0</v>
      </c>
      <c r="AM32" s="158">
        <v>0</v>
      </c>
      <c r="AN32" s="158">
        <v>0</v>
      </c>
      <c r="AO32" s="158">
        <v>0</v>
      </c>
      <c r="AP32" s="158">
        <v>0</v>
      </c>
      <c r="AQ32" s="158">
        <v>0</v>
      </c>
      <c r="AR32" s="158">
        <v>0</v>
      </c>
      <c r="AS32" s="158">
        <v>0</v>
      </c>
      <c r="AT32" s="158">
        <v>0</v>
      </c>
      <c r="AU32" s="158">
        <v>0</v>
      </c>
      <c r="AV32" s="158">
        <v>0</v>
      </c>
      <c r="AW32" s="158">
        <v>0</v>
      </c>
      <c r="AX32" s="158">
        <v>0</v>
      </c>
      <c r="AY32" s="158">
        <v>0</v>
      </c>
      <c r="AZ32" s="158">
        <v>0</v>
      </c>
      <c r="BA32" s="158">
        <v>0</v>
      </c>
      <c r="BB32" s="158">
        <v>0</v>
      </c>
      <c r="BC32" s="158">
        <v>0</v>
      </c>
      <c r="BD32" s="158">
        <v>0</v>
      </c>
      <c r="BE32" s="158">
        <v>0</v>
      </c>
      <c r="BF32" s="158">
        <v>0</v>
      </c>
      <c r="BG32" s="158">
        <v>0</v>
      </c>
      <c r="BH32" s="159">
        <v>0.13</v>
      </c>
      <c r="BI32" s="159">
        <v>-0.13</v>
      </c>
      <c r="BJ32" s="165">
        <v>16.770000000000003</v>
      </c>
    </row>
    <row r="33" spans="1:62" s="128" customFormat="1" ht="18" customHeight="1" thickBot="1">
      <c r="A33" s="161" t="s">
        <v>356</v>
      </c>
      <c r="B33" s="162" t="s">
        <v>88</v>
      </c>
      <c r="C33" s="163" t="s">
        <v>313</v>
      </c>
      <c r="D33" s="159">
        <v>65.27</v>
      </c>
      <c r="E33" s="159">
        <v>0</v>
      </c>
      <c r="F33" s="158">
        <v>0</v>
      </c>
      <c r="G33" s="158">
        <v>0</v>
      </c>
      <c r="H33" s="158">
        <v>0</v>
      </c>
      <c r="I33" s="158">
        <v>0</v>
      </c>
      <c r="J33" s="158">
        <v>0</v>
      </c>
      <c r="K33" s="158">
        <v>0</v>
      </c>
      <c r="L33" s="158">
        <v>0</v>
      </c>
      <c r="M33" s="158">
        <v>0</v>
      </c>
      <c r="N33" s="158">
        <v>0</v>
      </c>
      <c r="O33" s="158">
        <v>0</v>
      </c>
      <c r="P33" s="158">
        <v>0</v>
      </c>
      <c r="Q33" s="158">
        <v>0</v>
      </c>
      <c r="R33" s="158">
        <v>0</v>
      </c>
      <c r="S33" s="158">
        <v>0</v>
      </c>
      <c r="T33" s="158">
        <v>0</v>
      </c>
      <c r="U33" s="158">
        <v>0</v>
      </c>
      <c r="V33" s="158">
        <v>0</v>
      </c>
      <c r="W33" s="158">
        <v>0</v>
      </c>
      <c r="X33" s="158">
        <v>0</v>
      </c>
      <c r="Y33" s="158">
        <v>0</v>
      </c>
      <c r="Z33" s="158">
        <v>0</v>
      </c>
      <c r="AA33" s="158">
        <v>0</v>
      </c>
      <c r="AB33" s="158">
        <v>0</v>
      </c>
      <c r="AC33" s="141">
        <v>65.27</v>
      </c>
      <c r="AD33" s="158">
        <v>0</v>
      </c>
      <c r="AE33" s="158">
        <v>0</v>
      </c>
      <c r="AF33" s="158">
        <v>0</v>
      </c>
      <c r="AG33" s="158">
        <v>0</v>
      </c>
      <c r="AH33" s="158">
        <v>0</v>
      </c>
      <c r="AI33" s="158">
        <v>0</v>
      </c>
      <c r="AJ33" s="158">
        <v>0</v>
      </c>
      <c r="AK33" s="158">
        <v>0</v>
      </c>
      <c r="AL33" s="158">
        <v>0</v>
      </c>
      <c r="AM33" s="158">
        <v>0</v>
      </c>
      <c r="AN33" s="158">
        <v>0</v>
      </c>
      <c r="AO33" s="158">
        <v>0</v>
      </c>
      <c r="AP33" s="158">
        <v>0</v>
      </c>
      <c r="AQ33" s="158">
        <v>0</v>
      </c>
      <c r="AR33" s="158">
        <v>0</v>
      </c>
      <c r="AS33" s="158">
        <v>0</v>
      </c>
      <c r="AT33" s="158">
        <v>0</v>
      </c>
      <c r="AU33" s="158">
        <v>0</v>
      </c>
      <c r="AV33" s="158">
        <v>0</v>
      </c>
      <c r="AW33" s="158">
        <v>0</v>
      </c>
      <c r="AX33" s="158">
        <v>0</v>
      </c>
      <c r="AY33" s="158">
        <v>0</v>
      </c>
      <c r="AZ33" s="158">
        <v>0</v>
      </c>
      <c r="BA33" s="158">
        <v>0</v>
      </c>
      <c r="BB33" s="158">
        <v>0</v>
      </c>
      <c r="BC33" s="158">
        <v>0</v>
      </c>
      <c r="BD33" s="158">
        <v>0</v>
      </c>
      <c r="BE33" s="158">
        <v>0</v>
      </c>
      <c r="BF33" s="158">
        <v>0</v>
      </c>
      <c r="BG33" s="158">
        <v>0</v>
      </c>
      <c r="BH33" s="159">
        <v>0</v>
      </c>
      <c r="BI33" s="159">
        <v>7.0000000000000007E-2</v>
      </c>
      <c r="BJ33" s="165">
        <v>65.34</v>
      </c>
    </row>
    <row r="34" spans="1:62" s="128" customFormat="1" ht="18" customHeight="1" thickBot="1">
      <c r="A34" s="161" t="s">
        <v>357</v>
      </c>
      <c r="B34" s="162" t="s">
        <v>314</v>
      </c>
      <c r="C34" s="163" t="s">
        <v>315</v>
      </c>
      <c r="D34" s="159">
        <v>195.23000000000002</v>
      </c>
      <c r="E34" s="159">
        <v>0</v>
      </c>
      <c r="F34" s="158">
        <v>0</v>
      </c>
      <c r="G34" s="158">
        <v>0</v>
      </c>
      <c r="H34" s="158">
        <v>0</v>
      </c>
      <c r="I34" s="158">
        <v>0</v>
      </c>
      <c r="J34" s="158">
        <v>0</v>
      </c>
      <c r="K34" s="158">
        <v>0</v>
      </c>
      <c r="L34" s="158">
        <v>0</v>
      </c>
      <c r="M34" s="158">
        <v>0</v>
      </c>
      <c r="N34" s="158">
        <v>0</v>
      </c>
      <c r="O34" s="158">
        <v>0</v>
      </c>
      <c r="P34" s="158">
        <v>0</v>
      </c>
      <c r="Q34" s="158">
        <v>0</v>
      </c>
      <c r="R34" s="158">
        <v>0</v>
      </c>
      <c r="S34" s="158">
        <v>0</v>
      </c>
      <c r="T34" s="158">
        <v>0</v>
      </c>
      <c r="U34" s="158">
        <v>0</v>
      </c>
      <c r="V34" s="158">
        <v>0</v>
      </c>
      <c r="W34" s="158">
        <v>0</v>
      </c>
      <c r="X34" s="158">
        <v>3.1700000000000004</v>
      </c>
      <c r="Y34" s="158">
        <v>0</v>
      </c>
      <c r="Z34" s="158">
        <v>0</v>
      </c>
      <c r="AA34" s="158">
        <v>0</v>
      </c>
      <c r="AB34" s="158">
        <v>0</v>
      </c>
      <c r="AC34" s="158">
        <v>0</v>
      </c>
      <c r="AD34" s="141">
        <v>192.04300000000001</v>
      </c>
      <c r="AE34" s="158">
        <v>0</v>
      </c>
      <c r="AF34" s="158">
        <v>0</v>
      </c>
      <c r="AG34" s="158">
        <v>0</v>
      </c>
      <c r="AH34" s="158">
        <v>1.7000000000000001E-2</v>
      </c>
      <c r="AI34" s="158">
        <v>0</v>
      </c>
      <c r="AJ34" s="158">
        <v>0</v>
      </c>
      <c r="AK34" s="158">
        <v>0</v>
      </c>
      <c r="AL34" s="158">
        <v>0</v>
      </c>
      <c r="AM34" s="158">
        <v>0</v>
      </c>
      <c r="AN34" s="158">
        <v>0</v>
      </c>
      <c r="AO34" s="158">
        <v>0</v>
      </c>
      <c r="AP34" s="158">
        <v>0</v>
      </c>
      <c r="AQ34" s="158">
        <v>0</v>
      </c>
      <c r="AR34" s="158">
        <v>0</v>
      </c>
      <c r="AS34" s="158">
        <v>0</v>
      </c>
      <c r="AT34" s="158">
        <v>0</v>
      </c>
      <c r="AU34" s="158">
        <v>0</v>
      </c>
      <c r="AV34" s="158">
        <v>0</v>
      </c>
      <c r="AW34" s="158">
        <v>0</v>
      </c>
      <c r="AX34" s="158">
        <v>0</v>
      </c>
      <c r="AY34" s="158">
        <v>0</v>
      </c>
      <c r="AZ34" s="158">
        <v>0</v>
      </c>
      <c r="BA34" s="158">
        <v>0</v>
      </c>
      <c r="BB34" s="158">
        <v>0</v>
      </c>
      <c r="BC34" s="158">
        <v>0</v>
      </c>
      <c r="BD34" s="158">
        <v>0</v>
      </c>
      <c r="BE34" s="158">
        <v>0</v>
      </c>
      <c r="BF34" s="158">
        <v>0</v>
      </c>
      <c r="BG34" s="158">
        <v>0</v>
      </c>
      <c r="BH34" s="159">
        <v>3.1870000000000003</v>
      </c>
      <c r="BI34" s="159">
        <v>6.7029999999999994</v>
      </c>
      <c r="BJ34" s="165">
        <v>201.93300000000005</v>
      </c>
    </row>
    <row r="35" spans="1:62" s="128" customFormat="1" ht="18" customHeight="1" thickBot="1">
      <c r="A35" s="161" t="s">
        <v>358</v>
      </c>
      <c r="B35" s="162" t="s">
        <v>316</v>
      </c>
      <c r="C35" s="163" t="s">
        <v>317</v>
      </c>
      <c r="D35" s="159">
        <v>23.68</v>
      </c>
      <c r="E35" s="159">
        <v>0</v>
      </c>
      <c r="F35" s="158">
        <v>0</v>
      </c>
      <c r="G35" s="158">
        <v>0</v>
      </c>
      <c r="H35" s="158">
        <v>0</v>
      </c>
      <c r="I35" s="158">
        <v>0</v>
      </c>
      <c r="J35" s="158">
        <v>0</v>
      </c>
      <c r="K35" s="158">
        <v>0</v>
      </c>
      <c r="L35" s="158">
        <v>0</v>
      </c>
      <c r="M35" s="158">
        <v>0</v>
      </c>
      <c r="N35" s="158">
        <v>0</v>
      </c>
      <c r="O35" s="158">
        <v>0</v>
      </c>
      <c r="P35" s="158">
        <v>0</v>
      </c>
      <c r="Q35" s="158">
        <v>0</v>
      </c>
      <c r="R35" s="158">
        <v>0</v>
      </c>
      <c r="S35" s="158">
        <v>0</v>
      </c>
      <c r="T35" s="158">
        <v>0</v>
      </c>
      <c r="U35" s="158">
        <v>0</v>
      </c>
      <c r="V35" s="158">
        <v>0</v>
      </c>
      <c r="W35" s="158">
        <v>0</v>
      </c>
      <c r="X35" s="158">
        <v>0</v>
      </c>
      <c r="Y35" s="158">
        <v>0</v>
      </c>
      <c r="Z35" s="158">
        <v>0</v>
      </c>
      <c r="AA35" s="158">
        <v>0</v>
      </c>
      <c r="AB35" s="158">
        <v>0</v>
      </c>
      <c r="AC35" s="158">
        <v>0</v>
      </c>
      <c r="AD35" s="158">
        <v>0</v>
      </c>
      <c r="AE35" s="141">
        <v>23.63</v>
      </c>
      <c r="AF35" s="158">
        <v>0</v>
      </c>
      <c r="AG35" s="158">
        <v>0</v>
      </c>
      <c r="AH35" s="158">
        <v>0.05</v>
      </c>
      <c r="AI35" s="158">
        <v>0</v>
      </c>
      <c r="AJ35" s="158">
        <v>0</v>
      </c>
      <c r="AK35" s="158">
        <v>0</v>
      </c>
      <c r="AL35" s="158">
        <v>0</v>
      </c>
      <c r="AM35" s="158">
        <v>0</v>
      </c>
      <c r="AN35" s="158">
        <v>0</v>
      </c>
      <c r="AO35" s="158">
        <v>0</v>
      </c>
      <c r="AP35" s="158">
        <v>0</v>
      </c>
      <c r="AQ35" s="158">
        <v>0</v>
      </c>
      <c r="AR35" s="158">
        <v>0</v>
      </c>
      <c r="AS35" s="158">
        <v>0</v>
      </c>
      <c r="AT35" s="158">
        <v>0</v>
      </c>
      <c r="AU35" s="158">
        <v>0</v>
      </c>
      <c r="AV35" s="158">
        <v>0</v>
      </c>
      <c r="AW35" s="158">
        <v>0</v>
      </c>
      <c r="AX35" s="158">
        <v>0</v>
      </c>
      <c r="AY35" s="158">
        <v>0</v>
      </c>
      <c r="AZ35" s="158">
        <v>0</v>
      </c>
      <c r="BA35" s="158">
        <v>0</v>
      </c>
      <c r="BB35" s="158">
        <v>0</v>
      </c>
      <c r="BC35" s="158">
        <v>0</v>
      </c>
      <c r="BD35" s="158">
        <v>0</v>
      </c>
      <c r="BE35" s="158">
        <v>0</v>
      </c>
      <c r="BF35" s="158">
        <v>0</v>
      </c>
      <c r="BG35" s="158">
        <v>0</v>
      </c>
      <c r="BH35" s="159">
        <v>0.05</v>
      </c>
      <c r="BI35" s="159">
        <v>-0.05</v>
      </c>
      <c r="BJ35" s="165">
        <v>23.63</v>
      </c>
    </row>
    <row r="36" spans="1:62" s="128" customFormat="1" ht="16" thickBot="1">
      <c r="A36" s="161" t="s">
        <v>359</v>
      </c>
      <c r="B36" s="162" t="s">
        <v>318</v>
      </c>
      <c r="C36" s="163" t="s">
        <v>319</v>
      </c>
      <c r="D36" s="159">
        <v>4.5199999999999996</v>
      </c>
      <c r="E36" s="159">
        <v>0</v>
      </c>
      <c r="F36" s="158">
        <v>0</v>
      </c>
      <c r="G36" s="158">
        <v>0</v>
      </c>
      <c r="H36" s="158">
        <v>0</v>
      </c>
      <c r="I36" s="158">
        <v>0</v>
      </c>
      <c r="J36" s="158">
        <v>0</v>
      </c>
      <c r="K36" s="158">
        <v>0</v>
      </c>
      <c r="L36" s="158">
        <v>0</v>
      </c>
      <c r="M36" s="158">
        <v>0</v>
      </c>
      <c r="N36" s="158">
        <v>0</v>
      </c>
      <c r="O36" s="158">
        <v>0</v>
      </c>
      <c r="P36" s="158">
        <v>0</v>
      </c>
      <c r="Q36" s="158">
        <v>0</v>
      </c>
      <c r="R36" s="158">
        <v>0</v>
      </c>
      <c r="S36" s="158">
        <v>0</v>
      </c>
      <c r="T36" s="158">
        <v>0</v>
      </c>
      <c r="U36" s="158">
        <v>0</v>
      </c>
      <c r="V36" s="158">
        <v>0</v>
      </c>
      <c r="W36" s="158">
        <v>0</v>
      </c>
      <c r="X36" s="158">
        <v>0</v>
      </c>
      <c r="Y36" s="158">
        <v>0</v>
      </c>
      <c r="Z36" s="158">
        <v>0</v>
      </c>
      <c r="AA36" s="158">
        <v>0</v>
      </c>
      <c r="AB36" s="158">
        <v>0</v>
      </c>
      <c r="AC36" s="158">
        <v>0</v>
      </c>
      <c r="AD36" s="158">
        <v>0</v>
      </c>
      <c r="AE36" s="158">
        <v>0</v>
      </c>
      <c r="AF36" s="141">
        <v>4.5199999999999996</v>
      </c>
      <c r="AG36" s="158">
        <v>0</v>
      </c>
      <c r="AH36" s="158">
        <v>0</v>
      </c>
      <c r="AI36" s="158">
        <v>0</v>
      </c>
      <c r="AJ36" s="158">
        <v>0</v>
      </c>
      <c r="AK36" s="158">
        <v>0</v>
      </c>
      <c r="AL36" s="158">
        <v>0</v>
      </c>
      <c r="AM36" s="158">
        <v>0</v>
      </c>
      <c r="AN36" s="158">
        <v>0</v>
      </c>
      <c r="AO36" s="158">
        <v>0</v>
      </c>
      <c r="AP36" s="158">
        <v>0</v>
      </c>
      <c r="AQ36" s="158">
        <v>0</v>
      </c>
      <c r="AR36" s="158">
        <v>0</v>
      </c>
      <c r="AS36" s="158">
        <v>0</v>
      </c>
      <c r="AT36" s="158">
        <v>0</v>
      </c>
      <c r="AU36" s="158">
        <v>0</v>
      </c>
      <c r="AV36" s="158">
        <v>0</v>
      </c>
      <c r="AW36" s="158">
        <v>0</v>
      </c>
      <c r="AX36" s="158">
        <v>0</v>
      </c>
      <c r="AY36" s="158">
        <v>0</v>
      </c>
      <c r="AZ36" s="158">
        <v>0</v>
      </c>
      <c r="BA36" s="158">
        <v>0</v>
      </c>
      <c r="BB36" s="158">
        <v>0</v>
      </c>
      <c r="BC36" s="158">
        <v>0</v>
      </c>
      <c r="BD36" s="158">
        <v>0</v>
      </c>
      <c r="BE36" s="158">
        <v>0</v>
      </c>
      <c r="BF36" s="158">
        <v>0</v>
      </c>
      <c r="BG36" s="158">
        <v>0</v>
      </c>
      <c r="BH36" s="159">
        <v>0</v>
      </c>
      <c r="BI36" s="159">
        <v>0</v>
      </c>
      <c r="BJ36" s="165">
        <v>4.5199999999999996</v>
      </c>
    </row>
    <row r="37" spans="1:62" s="128" customFormat="1" ht="16" thickBot="1">
      <c r="A37" s="161" t="s">
        <v>360</v>
      </c>
      <c r="B37" s="162" t="s">
        <v>184</v>
      </c>
      <c r="C37" s="163" t="s">
        <v>320</v>
      </c>
      <c r="D37" s="159">
        <v>5.6199999999999992</v>
      </c>
      <c r="E37" s="159">
        <v>0</v>
      </c>
      <c r="F37" s="158">
        <v>0</v>
      </c>
      <c r="G37" s="158">
        <v>0</v>
      </c>
      <c r="H37" s="158">
        <v>0</v>
      </c>
      <c r="I37" s="158">
        <v>0</v>
      </c>
      <c r="J37" s="158">
        <v>0</v>
      </c>
      <c r="K37" s="158">
        <v>0</v>
      </c>
      <c r="L37" s="158">
        <v>0</v>
      </c>
      <c r="M37" s="158">
        <v>0</v>
      </c>
      <c r="N37" s="158">
        <v>0</v>
      </c>
      <c r="O37" s="158">
        <v>0</v>
      </c>
      <c r="P37" s="158">
        <v>0</v>
      </c>
      <c r="Q37" s="158">
        <v>0</v>
      </c>
      <c r="R37" s="158">
        <v>0</v>
      </c>
      <c r="S37" s="158">
        <v>0</v>
      </c>
      <c r="T37" s="158">
        <v>0</v>
      </c>
      <c r="U37" s="158">
        <v>0</v>
      </c>
      <c r="V37" s="158">
        <v>0</v>
      </c>
      <c r="W37" s="158">
        <v>0</v>
      </c>
      <c r="X37" s="158">
        <v>0</v>
      </c>
      <c r="Y37" s="158">
        <v>0</v>
      </c>
      <c r="Z37" s="158">
        <v>0</v>
      </c>
      <c r="AA37" s="158">
        <v>0</v>
      </c>
      <c r="AB37" s="158">
        <v>0</v>
      </c>
      <c r="AC37" s="158">
        <v>0</v>
      </c>
      <c r="AD37" s="158">
        <v>0</v>
      </c>
      <c r="AE37" s="158">
        <v>0</v>
      </c>
      <c r="AF37" s="158">
        <v>0</v>
      </c>
      <c r="AG37" s="141">
        <v>5.6199999999999992</v>
      </c>
      <c r="AH37" s="158">
        <v>0</v>
      </c>
      <c r="AI37" s="158">
        <v>0</v>
      </c>
      <c r="AJ37" s="158">
        <v>0</v>
      </c>
      <c r="AK37" s="158">
        <v>0</v>
      </c>
      <c r="AL37" s="158">
        <v>0</v>
      </c>
      <c r="AM37" s="158">
        <v>0</v>
      </c>
      <c r="AN37" s="158">
        <v>0</v>
      </c>
      <c r="AO37" s="158">
        <v>0</v>
      </c>
      <c r="AP37" s="158">
        <v>0</v>
      </c>
      <c r="AQ37" s="158">
        <v>0</v>
      </c>
      <c r="AR37" s="158">
        <v>0</v>
      </c>
      <c r="AS37" s="158">
        <v>0</v>
      </c>
      <c r="AT37" s="158">
        <v>0</v>
      </c>
      <c r="AU37" s="158">
        <v>0</v>
      </c>
      <c r="AV37" s="158">
        <v>0</v>
      </c>
      <c r="AW37" s="158">
        <v>0</v>
      </c>
      <c r="AX37" s="158">
        <v>0</v>
      </c>
      <c r="AY37" s="158">
        <v>0</v>
      </c>
      <c r="AZ37" s="158">
        <v>0</v>
      </c>
      <c r="BA37" s="158">
        <v>0</v>
      </c>
      <c r="BB37" s="158">
        <v>0</v>
      </c>
      <c r="BC37" s="158">
        <v>0</v>
      </c>
      <c r="BD37" s="158">
        <v>0</v>
      </c>
      <c r="BE37" s="158">
        <v>0</v>
      </c>
      <c r="BF37" s="158">
        <v>0</v>
      </c>
      <c r="BG37" s="158">
        <v>0</v>
      </c>
      <c r="BH37" s="159">
        <v>0</v>
      </c>
      <c r="BI37" s="159">
        <v>0</v>
      </c>
      <c r="BJ37" s="165">
        <v>5.6199999999999992</v>
      </c>
    </row>
    <row r="38" spans="1:62" s="128" customFormat="1" ht="16" thickBot="1">
      <c r="A38" s="161" t="s">
        <v>361</v>
      </c>
      <c r="B38" s="162" t="s">
        <v>95</v>
      </c>
      <c r="C38" s="163" t="s">
        <v>321</v>
      </c>
      <c r="D38" s="159">
        <v>1186.44</v>
      </c>
      <c r="E38" s="159">
        <v>0</v>
      </c>
      <c r="F38" s="158">
        <v>0</v>
      </c>
      <c r="G38" s="158">
        <v>0</v>
      </c>
      <c r="H38" s="158">
        <v>0</v>
      </c>
      <c r="I38" s="158">
        <v>0</v>
      </c>
      <c r="J38" s="158">
        <v>0</v>
      </c>
      <c r="K38" s="158">
        <v>0</v>
      </c>
      <c r="L38" s="158">
        <v>0</v>
      </c>
      <c r="M38" s="158">
        <v>0</v>
      </c>
      <c r="N38" s="158">
        <v>0</v>
      </c>
      <c r="O38" s="158">
        <v>0</v>
      </c>
      <c r="P38" s="158">
        <v>0</v>
      </c>
      <c r="Q38" s="158">
        <v>0</v>
      </c>
      <c r="R38" s="158">
        <v>0</v>
      </c>
      <c r="S38" s="158">
        <v>0.05</v>
      </c>
      <c r="T38" s="158">
        <v>0</v>
      </c>
      <c r="U38" s="158">
        <v>0</v>
      </c>
      <c r="V38" s="158">
        <v>0</v>
      </c>
      <c r="W38" s="158">
        <v>0</v>
      </c>
      <c r="X38" s="158">
        <v>1.82</v>
      </c>
      <c r="Y38" s="158">
        <v>0</v>
      </c>
      <c r="Z38" s="158">
        <v>0</v>
      </c>
      <c r="AA38" s="158">
        <v>0</v>
      </c>
      <c r="AB38" s="158">
        <v>0</v>
      </c>
      <c r="AC38" s="158">
        <v>0</v>
      </c>
      <c r="AD38" s="158">
        <v>0.05</v>
      </c>
      <c r="AE38" s="158">
        <v>0</v>
      </c>
      <c r="AF38" s="158">
        <v>0</v>
      </c>
      <c r="AG38" s="158">
        <v>0</v>
      </c>
      <c r="AH38" s="141">
        <v>1184.1500000000001</v>
      </c>
      <c r="AI38" s="158">
        <v>0</v>
      </c>
      <c r="AJ38" s="158">
        <v>0</v>
      </c>
      <c r="AK38" s="158">
        <v>0</v>
      </c>
      <c r="AL38" s="158">
        <v>0</v>
      </c>
      <c r="AM38" s="158">
        <v>0</v>
      </c>
      <c r="AN38" s="158">
        <v>0</v>
      </c>
      <c r="AO38" s="158">
        <v>0</v>
      </c>
      <c r="AP38" s="158">
        <v>0</v>
      </c>
      <c r="AQ38" s="158">
        <v>0.35000000000000003</v>
      </c>
      <c r="AR38" s="158">
        <v>0</v>
      </c>
      <c r="AS38" s="158">
        <v>0</v>
      </c>
      <c r="AT38" s="158">
        <v>0</v>
      </c>
      <c r="AU38" s="158">
        <v>0</v>
      </c>
      <c r="AV38" s="158">
        <v>0</v>
      </c>
      <c r="AW38" s="158">
        <v>0</v>
      </c>
      <c r="AX38" s="158">
        <v>0</v>
      </c>
      <c r="AY38" s="158">
        <v>0.02</v>
      </c>
      <c r="AZ38" s="158">
        <v>0</v>
      </c>
      <c r="BA38" s="158">
        <v>0</v>
      </c>
      <c r="BB38" s="158">
        <v>0</v>
      </c>
      <c r="BC38" s="158">
        <v>0</v>
      </c>
      <c r="BD38" s="158">
        <v>0</v>
      </c>
      <c r="BE38" s="158">
        <v>0</v>
      </c>
      <c r="BF38" s="158">
        <v>0</v>
      </c>
      <c r="BG38" s="158">
        <v>0</v>
      </c>
      <c r="BH38" s="159">
        <v>2.29</v>
      </c>
      <c r="BI38" s="159">
        <v>14.116400000000001</v>
      </c>
      <c r="BJ38" s="165">
        <v>1200.5564000000002</v>
      </c>
    </row>
    <row r="39" spans="1:62" s="128" customFormat="1" ht="16" thickBot="1">
      <c r="A39" s="161" t="s">
        <v>362</v>
      </c>
      <c r="B39" s="162" t="s">
        <v>322</v>
      </c>
      <c r="C39" s="163" t="s">
        <v>323</v>
      </c>
      <c r="D39" s="159">
        <v>115.05</v>
      </c>
      <c r="E39" s="159">
        <v>0</v>
      </c>
      <c r="F39" s="158">
        <v>0</v>
      </c>
      <c r="G39" s="158">
        <v>0</v>
      </c>
      <c r="H39" s="158">
        <v>0</v>
      </c>
      <c r="I39" s="158">
        <v>0</v>
      </c>
      <c r="J39" s="158">
        <v>0</v>
      </c>
      <c r="K39" s="158">
        <v>0</v>
      </c>
      <c r="L39" s="158">
        <v>0</v>
      </c>
      <c r="M39" s="158">
        <v>0</v>
      </c>
      <c r="N39" s="158">
        <v>0</v>
      </c>
      <c r="O39" s="158">
        <v>0</v>
      </c>
      <c r="P39" s="158">
        <v>0</v>
      </c>
      <c r="Q39" s="158">
        <v>0</v>
      </c>
      <c r="R39" s="158">
        <v>0</v>
      </c>
      <c r="S39" s="158">
        <v>0</v>
      </c>
      <c r="T39" s="158">
        <v>0</v>
      </c>
      <c r="U39" s="158">
        <v>0</v>
      </c>
      <c r="V39" s="158">
        <v>0</v>
      </c>
      <c r="W39" s="158">
        <v>0</v>
      </c>
      <c r="X39" s="158">
        <v>1.28</v>
      </c>
      <c r="Y39" s="158">
        <v>0</v>
      </c>
      <c r="Z39" s="158">
        <v>0</v>
      </c>
      <c r="AA39" s="158">
        <v>0</v>
      </c>
      <c r="AB39" s="158">
        <v>0</v>
      </c>
      <c r="AC39" s="158">
        <v>0</v>
      </c>
      <c r="AD39" s="158">
        <v>0.41000000000000003</v>
      </c>
      <c r="AE39" s="158">
        <v>0</v>
      </c>
      <c r="AF39" s="158">
        <v>0</v>
      </c>
      <c r="AG39" s="158">
        <v>0</v>
      </c>
      <c r="AH39" s="158">
        <v>0.46</v>
      </c>
      <c r="AI39" s="141">
        <v>112.58000000000001</v>
      </c>
      <c r="AJ39" s="158">
        <v>0</v>
      </c>
      <c r="AK39" s="158">
        <v>0</v>
      </c>
      <c r="AL39" s="158">
        <v>0</v>
      </c>
      <c r="AM39" s="158">
        <v>0</v>
      </c>
      <c r="AN39" s="158">
        <v>0</v>
      </c>
      <c r="AO39" s="158">
        <v>0</v>
      </c>
      <c r="AP39" s="158">
        <v>0</v>
      </c>
      <c r="AQ39" s="158">
        <v>0</v>
      </c>
      <c r="AR39" s="158">
        <v>0</v>
      </c>
      <c r="AS39" s="158">
        <v>0</v>
      </c>
      <c r="AT39" s="158">
        <v>0</v>
      </c>
      <c r="AU39" s="158">
        <v>0</v>
      </c>
      <c r="AV39" s="158">
        <v>0</v>
      </c>
      <c r="AW39" s="158">
        <v>0</v>
      </c>
      <c r="AX39" s="158">
        <v>0</v>
      </c>
      <c r="AY39" s="158">
        <v>0.32</v>
      </c>
      <c r="AZ39" s="158">
        <v>0</v>
      </c>
      <c r="BA39" s="158">
        <v>0</v>
      </c>
      <c r="BB39" s="158">
        <v>0</v>
      </c>
      <c r="BC39" s="158">
        <v>0</v>
      </c>
      <c r="BD39" s="158">
        <v>0</v>
      </c>
      <c r="BE39" s="158">
        <v>0</v>
      </c>
      <c r="BF39" s="158">
        <v>0</v>
      </c>
      <c r="BG39" s="158">
        <v>0</v>
      </c>
      <c r="BH39" s="159">
        <v>2.4699999999999998</v>
      </c>
      <c r="BI39" s="159">
        <v>-2.41</v>
      </c>
      <c r="BJ39" s="165">
        <v>112.64000000000001</v>
      </c>
    </row>
    <row r="40" spans="1:62" s="128" customFormat="1" ht="16" thickBot="1">
      <c r="A40" s="161" t="s">
        <v>363</v>
      </c>
      <c r="B40" s="162" t="s">
        <v>99</v>
      </c>
      <c r="C40" s="163" t="s">
        <v>324</v>
      </c>
      <c r="D40" s="159">
        <v>12.79</v>
      </c>
      <c r="E40" s="159">
        <v>0</v>
      </c>
      <c r="F40" s="158">
        <v>0</v>
      </c>
      <c r="G40" s="158">
        <v>0</v>
      </c>
      <c r="H40" s="158">
        <v>0</v>
      </c>
      <c r="I40" s="158">
        <v>0</v>
      </c>
      <c r="J40" s="158">
        <v>0</v>
      </c>
      <c r="K40" s="158">
        <v>0</v>
      </c>
      <c r="L40" s="158">
        <v>0</v>
      </c>
      <c r="M40" s="158">
        <v>0</v>
      </c>
      <c r="N40" s="158">
        <v>0</v>
      </c>
      <c r="O40" s="158">
        <v>0</v>
      </c>
      <c r="P40" s="158">
        <v>0</v>
      </c>
      <c r="Q40" s="158">
        <v>0</v>
      </c>
      <c r="R40" s="158">
        <v>0</v>
      </c>
      <c r="S40" s="158">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41">
        <v>12.79</v>
      </c>
      <c r="AK40" s="158">
        <v>0</v>
      </c>
      <c r="AL40" s="158">
        <v>0</v>
      </c>
      <c r="AM40" s="158">
        <v>0</v>
      </c>
      <c r="AN40" s="158">
        <v>0</v>
      </c>
      <c r="AO40" s="158">
        <v>0</v>
      </c>
      <c r="AP40" s="158">
        <v>0</v>
      </c>
      <c r="AQ40" s="158">
        <v>0</v>
      </c>
      <c r="AR40" s="158">
        <v>0</v>
      </c>
      <c r="AS40" s="158">
        <v>0</v>
      </c>
      <c r="AT40" s="158">
        <v>0</v>
      </c>
      <c r="AU40" s="158">
        <v>0</v>
      </c>
      <c r="AV40" s="158">
        <v>0</v>
      </c>
      <c r="AW40" s="158">
        <v>0</v>
      </c>
      <c r="AX40" s="158">
        <v>0</v>
      </c>
      <c r="AY40" s="158">
        <v>0</v>
      </c>
      <c r="AZ40" s="158">
        <v>0</v>
      </c>
      <c r="BA40" s="158">
        <v>0</v>
      </c>
      <c r="BB40" s="158">
        <v>0</v>
      </c>
      <c r="BC40" s="158">
        <v>0</v>
      </c>
      <c r="BD40" s="158">
        <v>0</v>
      </c>
      <c r="BE40" s="158">
        <v>0</v>
      </c>
      <c r="BF40" s="158">
        <v>0</v>
      </c>
      <c r="BG40" s="158">
        <v>0</v>
      </c>
      <c r="BH40" s="159">
        <v>0</v>
      </c>
      <c r="BI40" s="159">
        <v>0.4</v>
      </c>
      <c r="BJ40" s="165">
        <v>13.19</v>
      </c>
    </row>
    <row r="41" spans="1:62" s="128" customFormat="1" ht="16" thickBot="1">
      <c r="A41" s="161" t="s">
        <v>364</v>
      </c>
      <c r="B41" s="162" t="s">
        <v>325</v>
      </c>
      <c r="C41" s="163" t="s">
        <v>326</v>
      </c>
      <c r="D41" s="159">
        <v>19.069999999999997</v>
      </c>
      <c r="E41" s="159">
        <v>0</v>
      </c>
      <c r="F41" s="158">
        <v>0</v>
      </c>
      <c r="G41" s="158">
        <v>0</v>
      </c>
      <c r="H41" s="158">
        <v>0</v>
      </c>
      <c r="I41" s="158">
        <v>0</v>
      </c>
      <c r="J41" s="158">
        <v>0</v>
      </c>
      <c r="K41" s="158">
        <v>0</v>
      </c>
      <c r="L41" s="158">
        <v>0</v>
      </c>
      <c r="M41" s="158">
        <v>0</v>
      </c>
      <c r="N41" s="158">
        <v>0</v>
      </c>
      <c r="O41" s="158">
        <v>0</v>
      </c>
      <c r="P41" s="158">
        <v>0</v>
      </c>
      <c r="Q41" s="158">
        <v>0</v>
      </c>
      <c r="R41" s="158">
        <v>0</v>
      </c>
      <c r="S41" s="158">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41">
        <v>19.069999999999997</v>
      </c>
      <c r="AL41" s="158">
        <v>0</v>
      </c>
      <c r="AM41" s="158">
        <v>0</v>
      </c>
      <c r="AN41" s="158">
        <v>0</v>
      </c>
      <c r="AO41" s="158">
        <v>0</v>
      </c>
      <c r="AP41" s="158">
        <v>0</v>
      </c>
      <c r="AQ41" s="158">
        <v>0</v>
      </c>
      <c r="AR41" s="158">
        <v>0</v>
      </c>
      <c r="AS41" s="158">
        <v>0</v>
      </c>
      <c r="AT41" s="158">
        <v>0</v>
      </c>
      <c r="AU41" s="158">
        <v>0</v>
      </c>
      <c r="AV41" s="158">
        <v>0</v>
      </c>
      <c r="AW41" s="158">
        <v>0</v>
      </c>
      <c r="AX41" s="158">
        <v>0</v>
      </c>
      <c r="AY41" s="158">
        <v>0</v>
      </c>
      <c r="AZ41" s="158">
        <v>0</v>
      </c>
      <c r="BA41" s="158">
        <v>0</v>
      </c>
      <c r="BB41" s="158">
        <v>0</v>
      </c>
      <c r="BC41" s="158">
        <v>0</v>
      </c>
      <c r="BD41" s="158">
        <v>0</v>
      </c>
      <c r="BE41" s="158">
        <v>0</v>
      </c>
      <c r="BF41" s="158">
        <v>0</v>
      </c>
      <c r="BG41" s="158">
        <v>0</v>
      </c>
      <c r="BH41" s="159">
        <v>0</v>
      </c>
      <c r="BI41" s="159">
        <v>0</v>
      </c>
      <c r="BJ41" s="165">
        <v>19.069999999999997</v>
      </c>
    </row>
    <row r="42" spans="1:62" s="128" customFormat="1" ht="16" thickBot="1">
      <c r="A42" s="161" t="s">
        <v>365</v>
      </c>
      <c r="B42" s="162" t="s">
        <v>103</v>
      </c>
      <c r="C42" s="163" t="s">
        <v>104</v>
      </c>
      <c r="D42" s="159">
        <v>13.139999999999999</v>
      </c>
      <c r="E42" s="159">
        <v>0</v>
      </c>
      <c r="F42" s="158">
        <v>0</v>
      </c>
      <c r="G42" s="158">
        <v>0</v>
      </c>
      <c r="H42" s="158">
        <v>0</v>
      </c>
      <c r="I42" s="158">
        <v>0</v>
      </c>
      <c r="J42" s="158">
        <v>0</v>
      </c>
      <c r="K42" s="158">
        <v>0</v>
      </c>
      <c r="L42" s="158">
        <v>0</v>
      </c>
      <c r="M42" s="158">
        <v>0</v>
      </c>
      <c r="N42" s="158">
        <v>0</v>
      </c>
      <c r="O42" s="158">
        <v>0</v>
      </c>
      <c r="P42" s="158">
        <v>0</v>
      </c>
      <c r="Q42" s="158">
        <v>0</v>
      </c>
      <c r="R42" s="158">
        <v>0</v>
      </c>
      <c r="S42" s="158">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41">
        <v>13.139999999999999</v>
      </c>
      <c r="AM42" s="158">
        <v>0</v>
      </c>
      <c r="AN42" s="158">
        <v>0</v>
      </c>
      <c r="AO42" s="158">
        <v>0</v>
      </c>
      <c r="AP42" s="158">
        <v>0</v>
      </c>
      <c r="AQ42" s="158">
        <v>0</v>
      </c>
      <c r="AR42" s="158">
        <v>0</v>
      </c>
      <c r="AS42" s="158">
        <v>0</v>
      </c>
      <c r="AT42" s="158">
        <v>0</v>
      </c>
      <c r="AU42" s="158">
        <v>0</v>
      </c>
      <c r="AV42" s="158">
        <v>0</v>
      </c>
      <c r="AW42" s="158">
        <v>0</v>
      </c>
      <c r="AX42" s="158">
        <v>0</v>
      </c>
      <c r="AY42" s="158">
        <v>0</v>
      </c>
      <c r="AZ42" s="158">
        <v>0</v>
      </c>
      <c r="BA42" s="158">
        <v>0</v>
      </c>
      <c r="BB42" s="158">
        <v>0</v>
      </c>
      <c r="BC42" s="158">
        <v>0</v>
      </c>
      <c r="BD42" s="158">
        <v>0</v>
      </c>
      <c r="BE42" s="158">
        <v>0</v>
      </c>
      <c r="BF42" s="158">
        <v>0</v>
      </c>
      <c r="BG42" s="158">
        <v>0</v>
      </c>
      <c r="BH42" s="159">
        <v>0</v>
      </c>
      <c r="BI42" s="159">
        <v>0</v>
      </c>
      <c r="BJ42" s="165">
        <v>13.139999999999999</v>
      </c>
    </row>
    <row r="43" spans="1:62" s="128" customFormat="1" ht="18" customHeight="1" thickBot="1">
      <c r="A43" s="154" t="s">
        <v>81</v>
      </c>
      <c r="B43" s="155" t="s">
        <v>106</v>
      </c>
      <c r="C43" s="155" t="s">
        <v>18</v>
      </c>
      <c r="D43" s="156">
        <v>1.67</v>
      </c>
      <c r="E43" s="156">
        <v>0</v>
      </c>
      <c r="F43" s="158">
        <v>0</v>
      </c>
      <c r="G43" s="158">
        <v>0</v>
      </c>
      <c r="H43" s="158">
        <v>0</v>
      </c>
      <c r="I43" s="158">
        <v>0</v>
      </c>
      <c r="J43" s="158">
        <v>0</v>
      </c>
      <c r="K43" s="158">
        <v>0</v>
      </c>
      <c r="L43" s="158">
        <v>0</v>
      </c>
      <c r="M43" s="158">
        <v>0</v>
      </c>
      <c r="N43" s="158">
        <v>0</v>
      </c>
      <c r="O43" s="158">
        <v>0</v>
      </c>
      <c r="P43" s="158">
        <v>0</v>
      </c>
      <c r="Q43" s="158">
        <v>0</v>
      </c>
      <c r="R43" s="158">
        <v>0</v>
      </c>
      <c r="S43" s="158">
        <v>0</v>
      </c>
      <c r="T43" s="158">
        <v>0</v>
      </c>
      <c r="U43" s="158">
        <v>0</v>
      </c>
      <c r="V43" s="158">
        <v>0</v>
      </c>
      <c r="W43" s="158">
        <v>0</v>
      </c>
      <c r="X43" s="158">
        <v>0</v>
      </c>
      <c r="Y43" s="158">
        <v>0</v>
      </c>
      <c r="Z43" s="158">
        <v>0</v>
      </c>
      <c r="AA43" s="158">
        <v>0</v>
      </c>
      <c r="AB43" s="158">
        <v>0</v>
      </c>
      <c r="AC43" s="158">
        <v>0</v>
      </c>
      <c r="AD43" s="158">
        <v>0</v>
      </c>
      <c r="AE43" s="158">
        <v>0</v>
      </c>
      <c r="AF43" s="158">
        <v>0</v>
      </c>
      <c r="AG43" s="158">
        <v>0</v>
      </c>
      <c r="AH43" s="158">
        <v>0</v>
      </c>
      <c r="AI43" s="158">
        <v>0</v>
      </c>
      <c r="AJ43" s="158">
        <v>0</v>
      </c>
      <c r="AK43" s="158">
        <v>0</v>
      </c>
      <c r="AL43" s="158">
        <v>0</v>
      </c>
      <c r="AM43" s="141">
        <v>1.67</v>
      </c>
      <c r="AN43" s="158">
        <v>0</v>
      </c>
      <c r="AO43" s="158">
        <v>0</v>
      </c>
      <c r="AP43" s="158">
        <v>0</v>
      </c>
      <c r="AQ43" s="158">
        <v>0</v>
      </c>
      <c r="AR43" s="158">
        <v>0</v>
      </c>
      <c r="AS43" s="158">
        <v>0</v>
      </c>
      <c r="AT43" s="158">
        <v>0</v>
      </c>
      <c r="AU43" s="158">
        <v>0</v>
      </c>
      <c r="AV43" s="158">
        <v>0</v>
      </c>
      <c r="AW43" s="158">
        <v>0</v>
      </c>
      <c r="AX43" s="158">
        <v>0</v>
      </c>
      <c r="AY43" s="158">
        <v>0</v>
      </c>
      <c r="AZ43" s="158">
        <v>0</v>
      </c>
      <c r="BA43" s="158">
        <v>0</v>
      </c>
      <c r="BB43" s="158">
        <v>0</v>
      </c>
      <c r="BC43" s="158">
        <v>0</v>
      </c>
      <c r="BD43" s="158">
        <v>0</v>
      </c>
      <c r="BE43" s="158">
        <v>0</v>
      </c>
      <c r="BF43" s="158">
        <v>0</v>
      </c>
      <c r="BG43" s="158">
        <v>0</v>
      </c>
      <c r="BH43" s="156">
        <v>0</v>
      </c>
      <c r="BI43" s="156">
        <v>0</v>
      </c>
      <c r="BJ43" s="160">
        <v>1.67</v>
      </c>
    </row>
    <row r="44" spans="1:62" s="128" customFormat="1" ht="18" customHeight="1" thickBot="1">
      <c r="A44" s="154" t="s">
        <v>84</v>
      </c>
      <c r="B44" s="155" t="s">
        <v>108</v>
      </c>
      <c r="C44" s="129" t="s">
        <v>19</v>
      </c>
      <c r="D44" s="156">
        <v>2.2799999999999998</v>
      </c>
      <c r="E44" s="156">
        <v>0</v>
      </c>
      <c r="F44" s="158">
        <v>0</v>
      </c>
      <c r="G44" s="158">
        <v>0</v>
      </c>
      <c r="H44" s="158">
        <v>0</v>
      </c>
      <c r="I44" s="158">
        <v>0</v>
      </c>
      <c r="J44" s="158">
        <v>0</v>
      </c>
      <c r="K44" s="158">
        <v>0</v>
      </c>
      <c r="L44" s="158">
        <v>0</v>
      </c>
      <c r="M44" s="158">
        <v>0</v>
      </c>
      <c r="N44" s="158">
        <v>0</v>
      </c>
      <c r="O44" s="158">
        <v>0</v>
      </c>
      <c r="P44" s="158">
        <v>0</v>
      </c>
      <c r="Q44" s="158">
        <v>0</v>
      </c>
      <c r="R44" s="158">
        <v>0</v>
      </c>
      <c r="S44" s="158">
        <v>0</v>
      </c>
      <c r="T44" s="158">
        <v>0</v>
      </c>
      <c r="U44" s="158">
        <v>0</v>
      </c>
      <c r="V44" s="158">
        <v>0</v>
      </c>
      <c r="W44" s="158">
        <v>0</v>
      </c>
      <c r="X44" s="158">
        <v>0</v>
      </c>
      <c r="Y44" s="158">
        <v>0</v>
      </c>
      <c r="Z44" s="158">
        <v>0</v>
      </c>
      <c r="AA44" s="158">
        <v>0</v>
      </c>
      <c r="AB44" s="158">
        <v>0</v>
      </c>
      <c r="AC44" s="158">
        <v>0</v>
      </c>
      <c r="AD44" s="158">
        <v>0</v>
      </c>
      <c r="AE44" s="158">
        <v>0</v>
      </c>
      <c r="AF44" s="158">
        <v>0</v>
      </c>
      <c r="AG44" s="158">
        <v>0</v>
      </c>
      <c r="AH44" s="158">
        <v>0</v>
      </c>
      <c r="AI44" s="158">
        <v>0</v>
      </c>
      <c r="AJ44" s="158">
        <v>0</v>
      </c>
      <c r="AK44" s="158">
        <v>0</v>
      </c>
      <c r="AL44" s="158">
        <v>0</v>
      </c>
      <c r="AM44" s="158">
        <v>0</v>
      </c>
      <c r="AN44" s="141">
        <v>2.2799999999999998</v>
      </c>
      <c r="AO44" s="158">
        <v>0</v>
      </c>
      <c r="AP44" s="158">
        <v>0</v>
      </c>
      <c r="AQ44" s="158">
        <v>0</v>
      </c>
      <c r="AR44" s="158">
        <v>0</v>
      </c>
      <c r="AS44" s="158">
        <v>0</v>
      </c>
      <c r="AT44" s="158">
        <v>0</v>
      </c>
      <c r="AU44" s="158">
        <v>0</v>
      </c>
      <c r="AV44" s="158">
        <v>0</v>
      </c>
      <c r="AW44" s="158">
        <v>0</v>
      </c>
      <c r="AX44" s="158">
        <v>0</v>
      </c>
      <c r="AY44" s="158">
        <v>0</v>
      </c>
      <c r="AZ44" s="158">
        <v>0</v>
      </c>
      <c r="BA44" s="158">
        <v>0</v>
      </c>
      <c r="BB44" s="158">
        <v>0</v>
      </c>
      <c r="BC44" s="158">
        <v>0</v>
      </c>
      <c r="BD44" s="158">
        <v>0</v>
      </c>
      <c r="BE44" s="158">
        <v>0</v>
      </c>
      <c r="BF44" s="158">
        <v>0</v>
      </c>
      <c r="BG44" s="158">
        <v>0</v>
      </c>
      <c r="BH44" s="156">
        <v>0</v>
      </c>
      <c r="BI44" s="156">
        <v>0</v>
      </c>
      <c r="BJ44" s="160">
        <v>2.2799999999999998</v>
      </c>
    </row>
    <row r="45" spans="1:62" s="128" customFormat="1" ht="18" customHeight="1" thickBot="1">
      <c r="A45" s="154" t="s">
        <v>105</v>
      </c>
      <c r="B45" s="155" t="s">
        <v>110</v>
      </c>
      <c r="C45" s="129" t="s">
        <v>111</v>
      </c>
      <c r="D45" s="156">
        <v>49.85</v>
      </c>
      <c r="E45" s="156">
        <v>0</v>
      </c>
      <c r="F45" s="158">
        <v>0</v>
      </c>
      <c r="G45" s="158">
        <v>0</v>
      </c>
      <c r="H45" s="158">
        <v>0</v>
      </c>
      <c r="I45" s="158">
        <v>0</v>
      </c>
      <c r="J45" s="158">
        <v>0</v>
      </c>
      <c r="K45" s="158">
        <v>0</v>
      </c>
      <c r="L45" s="158">
        <v>0</v>
      </c>
      <c r="M45" s="158">
        <v>0</v>
      </c>
      <c r="N45" s="158">
        <v>0</v>
      </c>
      <c r="O45" s="158">
        <v>0</v>
      </c>
      <c r="P45" s="158">
        <v>0</v>
      </c>
      <c r="Q45" s="158">
        <v>0</v>
      </c>
      <c r="R45" s="158">
        <v>0</v>
      </c>
      <c r="S45" s="158">
        <v>0</v>
      </c>
      <c r="T45" s="158">
        <v>0</v>
      </c>
      <c r="U45" s="158">
        <v>0</v>
      </c>
      <c r="V45" s="158">
        <v>0</v>
      </c>
      <c r="W45" s="158">
        <v>0</v>
      </c>
      <c r="X45" s="158">
        <v>0</v>
      </c>
      <c r="Y45" s="158">
        <v>0</v>
      </c>
      <c r="Z45" s="158">
        <v>0</v>
      </c>
      <c r="AA45" s="158">
        <v>0</v>
      </c>
      <c r="AB45" s="158">
        <v>0</v>
      </c>
      <c r="AC45" s="158">
        <v>0</v>
      </c>
      <c r="AD45" s="158">
        <v>0</v>
      </c>
      <c r="AE45" s="158">
        <v>0</v>
      </c>
      <c r="AF45" s="158">
        <v>0</v>
      </c>
      <c r="AG45" s="158">
        <v>0</v>
      </c>
      <c r="AH45" s="158">
        <v>0</v>
      </c>
      <c r="AI45" s="158">
        <v>0</v>
      </c>
      <c r="AJ45" s="158">
        <v>0</v>
      </c>
      <c r="AK45" s="158">
        <v>0</v>
      </c>
      <c r="AL45" s="158">
        <v>0</v>
      </c>
      <c r="AM45" s="158">
        <v>0</v>
      </c>
      <c r="AN45" s="158">
        <v>0</v>
      </c>
      <c r="AO45" s="141">
        <v>49.85</v>
      </c>
      <c r="AP45" s="158">
        <v>0</v>
      </c>
      <c r="AQ45" s="158">
        <v>0</v>
      </c>
      <c r="AR45" s="158">
        <v>0</v>
      </c>
      <c r="AS45" s="158">
        <v>0</v>
      </c>
      <c r="AT45" s="158">
        <v>0</v>
      </c>
      <c r="AU45" s="158">
        <v>0</v>
      </c>
      <c r="AV45" s="158">
        <v>0</v>
      </c>
      <c r="AW45" s="158">
        <v>0</v>
      </c>
      <c r="AX45" s="158">
        <v>0</v>
      </c>
      <c r="AY45" s="158">
        <v>0</v>
      </c>
      <c r="AZ45" s="158">
        <v>0</v>
      </c>
      <c r="BA45" s="158">
        <v>0</v>
      </c>
      <c r="BB45" s="158">
        <v>0</v>
      </c>
      <c r="BC45" s="158">
        <v>0</v>
      </c>
      <c r="BD45" s="158">
        <v>0</v>
      </c>
      <c r="BE45" s="158">
        <v>0</v>
      </c>
      <c r="BF45" s="158">
        <v>0</v>
      </c>
      <c r="BG45" s="158">
        <v>0</v>
      </c>
      <c r="BH45" s="156">
        <v>0</v>
      </c>
      <c r="BI45" s="156">
        <v>5.72</v>
      </c>
      <c r="BJ45" s="160">
        <v>55.57</v>
      </c>
    </row>
    <row r="46" spans="1:62" s="128" customFormat="1" ht="18" customHeight="1" thickBot="1">
      <c r="A46" s="154" t="s">
        <v>107</v>
      </c>
      <c r="B46" s="155" t="s">
        <v>113</v>
      </c>
      <c r="C46" s="129" t="s">
        <v>114</v>
      </c>
      <c r="D46" s="156">
        <v>480.81999999999994</v>
      </c>
      <c r="E46" s="156">
        <v>0</v>
      </c>
      <c r="F46" s="158">
        <v>0</v>
      </c>
      <c r="G46" s="158">
        <v>0</v>
      </c>
      <c r="H46" s="158">
        <v>0</v>
      </c>
      <c r="I46" s="158">
        <v>0</v>
      </c>
      <c r="J46" s="158">
        <v>0</v>
      </c>
      <c r="K46" s="158">
        <v>0</v>
      </c>
      <c r="L46" s="158">
        <v>0</v>
      </c>
      <c r="M46" s="158">
        <v>0</v>
      </c>
      <c r="N46" s="158">
        <v>0</v>
      </c>
      <c r="O46" s="158">
        <v>0</v>
      </c>
      <c r="P46" s="158">
        <v>0</v>
      </c>
      <c r="Q46" s="158">
        <v>0</v>
      </c>
      <c r="R46" s="158">
        <v>0</v>
      </c>
      <c r="S46" s="158">
        <v>1.04</v>
      </c>
      <c r="T46" s="158">
        <v>0.22</v>
      </c>
      <c r="U46" s="158">
        <v>0</v>
      </c>
      <c r="V46" s="158">
        <v>0</v>
      </c>
      <c r="W46" s="158">
        <v>0</v>
      </c>
      <c r="X46" s="158">
        <v>5.27</v>
      </c>
      <c r="Y46" s="158">
        <v>0</v>
      </c>
      <c r="Z46" s="158">
        <v>0</v>
      </c>
      <c r="AA46" s="158">
        <v>0</v>
      </c>
      <c r="AB46" s="158">
        <v>0</v>
      </c>
      <c r="AC46" s="158">
        <v>0</v>
      </c>
      <c r="AD46" s="158">
        <v>0.61</v>
      </c>
      <c r="AE46" s="158">
        <v>0</v>
      </c>
      <c r="AF46" s="158">
        <v>0</v>
      </c>
      <c r="AG46" s="158">
        <v>0</v>
      </c>
      <c r="AH46" s="158">
        <v>1.4</v>
      </c>
      <c r="AI46" s="158">
        <v>0</v>
      </c>
      <c r="AJ46" s="158">
        <v>0.16</v>
      </c>
      <c r="AK46" s="158">
        <v>0</v>
      </c>
      <c r="AL46" s="158">
        <v>0</v>
      </c>
      <c r="AM46" s="158">
        <v>0</v>
      </c>
      <c r="AN46" s="158">
        <v>0</v>
      </c>
      <c r="AO46" s="158">
        <v>0</v>
      </c>
      <c r="AP46" s="141">
        <v>471.82000000000005</v>
      </c>
      <c r="AQ46" s="158">
        <v>0.06</v>
      </c>
      <c r="AR46" s="158">
        <v>0</v>
      </c>
      <c r="AS46" s="158">
        <v>0</v>
      </c>
      <c r="AT46" s="158">
        <v>0</v>
      </c>
      <c r="AU46" s="158">
        <v>0</v>
      </c>
      <c r="AV46" s="158">
        <v>0</v>
      </c>
      <c r="AW46" s="158">
        <v>0</v>
      </c>
      <c r="AX46" s="158">
        <v>0</v>
      </c>
      <c r="AY46" s="158">
        <v>0.01</v>
      </c>
      <c r="AZ46" s="158">
        <v>0</v>
      </c>
      <c r="BA46" s="158">
        <v>0</v>
      </c>
      <c r="BB46" s="158">
        <v>0</v>
      </c>
      <c r="BC46" s="158">
        <v>0.23</v>
      </c>
      <c r="BD46" s="158">
        <v>0</v>
      </c>
      <c r="BE46" s="158">
        <v>0</v>
      </c>
      <c r="BF46" s="158">
        <v>0</v>
      </c>
      <c r="BG46" s="158">
        <v>0</v>
      </c>
      <c r="BH46" s="156">
        <v>9</v>
      </c>
      <c r="BI46" s="156">
        <v>42.000000000000007</v>
      </c>
      <c r="BJ46" s="160">
        <v>522.82000000000005</v>
      </c>
    </row>
    <row r="47" spans="1:62" s="128" customFormat="1" ht="18" customHeight="1" thickBot="1">
      <c r="A47" s="154" t="s">
        <v>109</v>
      </c>
      <c r="B47" s="155" t="s">
        <v>116</v>
      </c>
      <c r="C47" s="129" t="s">
        <v>117</v>
      </c>
      <c r="D47" s="156">
        <v>1173.3000000000002</v>
      </c>
      <c r="E47" s="156">
        <v>0</v>
      </c>
      <c r="F47" s="158">
        <v>0</v>
      </c>
      <c r="G47" s="158">
        <v>0</v>
      </c>
      <c r="H47" s="158">
        <v>0</v>
      </c>
      <c r="I47" s="158">
        <v>0</v>
      </c>
      <c r="J47" s="158">
        <v>0</v>
      </c>
      <c r="K47" s="158">
        <v>0</v>
      </c>
      <c r="L47" s="158">
        <v>0</v>
      </c>
      <c r="M47" s="158">
        <v>0</v>
      </c>
      <c r="N47" s="158">
        <v>0</v>
      </c>
      <c r="O47" s="158">
        <v>0</v>
      </c>
      <c r="P47" s="158">
        <v>0</v>
      </c>
      <c r="Q47" s="158">
        <v>0</v>
      </c>
      <c r="R47" s="158">
        <v>0</v>
      </c>
      <c r="S47" s="158">
        <v>0</v>
      </c>
      <c r="T47" s="158">
        <v>0</v>
      </c>
      <c r="U47" s="158">
        <v>0</v>
      </c>
      <c r="V47" s="158">
        <v>0</v>
      </c>
      <c r="W47" s="158">
        <v>0</v>
      </c>
      <c r="X47" s="158">
        <v>0.15</v>
      </c>
      <c r="Y47" s="158">
        <v>0</v>
      </c>
      <c r="Z47" s="158">
        <v>0</v>
      </c>
      <c r="AA47" s="158">
        <v>0</v>
      </c>
      <c r="AB47" s="158">
        <v>0</v>
      </c>
      <c r="AC47" s="158">
        <v>0</v>
      </c>
      <c r="AD47" s="158">
        <v>0</v>
      </c>
      <c r="AE47" s="158">
        <v>0</v>
      </c>
      <c r="AF47" s="158">
        <v>0</v>
      </c>
      <c r="AG47" s="158">
        <v>0</v>
      </c>
      <c r="AH47" s="158">
        <v>7.31</v>
      </c>
      <c r="AI47" s="158">
        <v>0</v>
      </c>
      <c r="AJ47" s="158">
        <v>0</v>
      </c>
      <c r="AK47" s="158">
        <v>0</v>
      </c>
      <c r="AL47" s="158">
        <v>0</v>
      </c>
      <c r="AM47" s="158">
        <v>0</v>
      </c>
      <c r="AN47" s="158">
        <v>0</v>
      </c>
      <c r="AO47" s="158">
        <v>0</v>
      </c>
      <c r="AP47" s="158">
        <v>0</v>
      </c>
      <c r="AQ47" s="141">
        <v>1165.8400000000001</v>
      </c>
      <c r="AR47" s="158">
        <v>0</v>
      </c>
      <c r="AS47" s="158">
        <v>0</v>
      </c>
      <c r="AT47" s="158">
        <v>0</v>
      </c>
      <c r="AU47" s="158">
        <v>0</v>
      </c>
      <c r="AV47" s="158">
        <v>0</v>
      </c>
      <c r="AW47" s="158">
        <v>0</v>
      </c>
      <c r="AX47" s="158">
        <v>0</v>
      </c>
      <c r="AY47" s="158">
        <v>0</v>
      </c>
      <c r="AZ47" s="158">
        <v>0</v>
      </c>
      <c r="BA47" s="158">
        <v>0</v>
      </c>
      <c r="BB47" s="158">
        <v>0</v>
      </c>
      <c r="BC47" s="158">
        <v>0</v>
      </c>
      <c r="BD47" s="158">
        <v>0</v>
      </c>
      <c r="BE47" s="158">
        <v>0</v>
      </c>
      <c r="BF47" s="158">
        <v>0</v>
      </c>
      <c r="BG47" s="158">
        <v>0</v>
      </c>
      <c r="BH47" s="156">
        <v>7.46</v>
      </c>
      <c r="BI47" s="156">
        <v>85.244099999999989</v>
      </c>
      <c r="BJ47" s="160">
        <v>1258.5441000000003</v>
      </c>
    </row>
    <row r="48" spans="1:62" s="128" customFormat="1" ht="18" customHeight="1" thickBot="1">
      <c r="A48" s="154" t="s">
        <v>112</v>
      </c>
      <c r="B48" s="155" t="s">
        <v>119</v>
      </c>
      <c r="C48" s="129" t="s">
        <v>120</v>
      </c>
      <c r="D48" s="156">
        <v>22.139999999999997</v>
      </c>
      <c r="E48" s="156">
        <v>0</v>
      </c>
      <c r="F48" s="158">
        <v>0</v>
      </c>
      <c r="G48" s="158">
        <v>0</v>
      </c>
      <c r="H48" s="158">
        <v>0</v>
      </c>
      <c r="I48" s="158">
        <v>0</v>
      </c>
      <c r="J48" s="158">
        <v>0</v>
      </c>
      <c r="K48" s="158">
        <v>0</v>
      </c>
      <c r="L48" s="158">
        <v>0</v>
      </c>
      <c r="M48" s="158">
        <v>0</v>
      </c>
      <c r="N48" s="158">
        <v>0</v>
      </c>
      <c r="O48" s="158">
        <v>0</v>
      </c>
      <c r="P48" s="158">
        <v>0</v>
      </c>
      <c r="Q48" s="158">
        <v>0</v>
      </c>
      <c r="R48" s="158">
        <v>0</v>
      </c>
      <c r="S48" s="158">
        <v>0</v>
      </c>
      <c r="T48" s="158">
        <v>0</v>
      </c>
      <c r="U48" s="158">
        <v>0</v>
      </c>
      <c r="V48" s="158">
        <v>0</v>
      </c>
      <c r="W48" s="158">
        <v>0</v>
      </c>
      <c r="X48" s="158">
        <v>0</v>
      </c>
      <c r="Y48" s="158">
        <v>0</v>
      </c>
      <c r="Z48" s="158">
        <v>0</v>
      </c>
      <c r="AA48" s="158">
        <v>0</v>
      </c>
      <c r="AB48" s="158">
        <v>0</v>
      </c>
      <c r="AC48" s="158">
        <v>0</v>
      </c>
      <c r="AD48" s="158">
        <v>0.11</v>
      </c>
      <c r="AE48" s="158">
        <v>0</v>
      </c>
      <c r="AF48" s="158">
        <v>0</v>
      </c>
      <c r="AG48" s="158">
        <v>0</v>
      </c>
      <c r="AH48" s="158">
        <v>4.1800000000000004E-2</v>
      </c>
      <c r="AI48" s="158">
        <v>0</v>
      </c>
      <c r="AJ48" s="158">
        <v>0</v>
      </c>
      <c r="AK48" s="158">
        <v>0</v>
      </c>
      <c r="AL48" s="158">
        <v>0</v>
      </c>
      <c r="AM48" s="158">
        <v>0</v>
      </c>
      <c r="AN48" s="158">
        <v>0</v>
      </c>
      <c r="AO48" s="158">
        <v>0</v>
      </c>
      <c r="AP48" s="158">
        <v>0</v>
      </c>
      <c r="AQ48" s="158">
        <v>0</v>
      </c>
      <c r="AR48" s="141">
        <v>21.878199999999996</v>
      </c>
      <c r="AS48" s="158">
        <v>0.02</v>
      </c>
      <c r="AT48" s="158">
        <v>0</v>
      </c>
      <c r="AU48" s="158">
        <v>0</v>
      </c>
      <c r="AV48" s="158">
        <v>0</v>
      </c>
      <c r="AW48" s="158">
        <v>0</v>
      </c>
      <c r="AX48" s="158">
        <v>0</v>
      </c>
      <c r="AY48" s="158">
        <v>0.09</v>
      </c>
      <c r="AZ48" s="158">
        <v>0</v>
      </c>
      <c r="BA48" s="158">
        <v>0</v>
      </c>
      <c r="BB48" s="158">
        <v>0</v>
      </c>
      <c r="BC48" s="158">
        <v>0</v>
      </c>
      <c r="BD48" s="158">
        <v>0</v>
      </c>
      <c r="BE48" s="158">
        <v>0</v>
      </c>
      <c r="BF48" s="158">
        <v>0</v>
      </c>
      <c r="BG48" s="158">
        <v>0</v>
      </c>
      <c r="BH48" s="156">
        <v>0.26180000000000003</v>
      </c>
      <c r="BI48" s="156">
        <v>-0.26180000000000003</v>
      </c>
      <c r="BJ48" s="160">
        <v>21.878199999999996</v>
      </c>
    </row>
    <row r="49" spans="1:62" s="128" customFormat="1" ht="16" thickBot="1">
      <c r="A49" s="154" t="s">
        <v>115</v>
      </c>
      <c r="B49" s="155" t="s">
        <v>122</v>
      </c>
      <c r="C49" s="129" t="s">
        <v>123</v>
      </c>
      <c r="D49" s="156">
        <v>13.350000000000001</v>
      </c>
      <c r="E49" s="156">
        <v>0</v>
      </c>
      <c r="F49" s="158">
        <v>0</v>
      </c>
      <c r="G49" s="158">
        <v>0</v>
      </c>
      <c r="H49" s="158">
        <v>0</v>
      </c>
      <c r="I49" s="158">
        <v>0</v>
      </c>
      <c r="J49" s="158">
        <v>0</v>
      </c>
      <c r="K49" s="158">
        <v>0</v>
      </c>
      <c r="L49" s="158">
        <v>0</v>
      </c>
      <c r="M49" s="158">
        <v>0</v>
      </c>
      <c r="N49" s="158">
        <v>0</v>
      </c>
      <c r="O49" s="158">
        <v>0</v>
      </c>
      <c r="P49" s="158">
        <v>0</v>
      </c>
      <c r="Q49" s="158">
        <v>0</v>
      </c>
      <c r="R49" s="158">
        <v>0</v>
      </c>
      <c r="S49" s="158">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0.01</v>
      </c>
      <c r="AI49" s="158">
        <v>0</v>
      </c>
      <c r="AJ49" s="158">
        <v>0</v>
      </c>
      <c r="AK49" s="158">
        <v>0</v>
      </c>
      <c r="AL49" s="158">
        <v>0</v>
      </c>
      <c r="AM49" s="158">
        <v>0</v>
      </c>
      <c r="AN49" s="158">
        <v>0</v>
      </c>
      <c r="AO49" s="158">
        <v>0</v>
      </c>
      <c r="AP49" s="158">
        <v>0</v>
      </c>
      <c r="AQ49" s="158">
        <v>0</v>
      </c>
      <c r="AR49" s="158">
        <v>0</v>
      </c>
      <c r="AS49" s="141">
        <v>13.340000000000002</v>
      </c>
      <c r="AT49" s="158">
        <v>0</v>
      </c>
      <c r="AU49" s="158">
        <v>0</v>
      </c>
      <c r="AV49" s="158">
        <v>0</v>
      </c>
      <c r="AW49" s="158">
        <v>0</v>
      </c>
      <c r="AX49" s="158">
        <v>0</v>
      </c>
      <c r="AY49" s="158">
        <v>0</v>
      </c>
      <c r="AZ49" s="158">
        <v>0</v>
      </c>
      <c r="BA49" s="158">
        <v>0</v>
      </c>
      <c r="BB49" s="158">
        <v>0</v>
      </c>
      <c r="BC49" s="158">
        <v>0</v>
      </c>
      <c r="BD49" s="158">
        <v>0</v>
      </c>
      <c r="BE49" s="158">
        <v>0</v>
      </c>
      <c r="BF49" s="158">
        <v>0</v>
      </c>
      <c r="BG49" s="158">
        <v>0</v>
      </c>
      <c r="BH49" s="156">
        <v>0.01</v>
      </c>
      <c r="BI49" s="156">
        <v>0.02</v>
      </c>
      <c r="BJ49" s="160">
        <v>13.370000000000001</v>
      </c>
    </row>
    <row r="50" spans="1:62" s="128" customFormat="1" ht="16.5" hidden="1" customHeight="1" thickBot="1">
      <c r="A50" s="154" t="s">
        <v>124</v>
      </c>
      <c r="B50" s="155" t="s">
        <v>125</v>
      </c>
      <c r="C50" s="129" t="s">
        <v>126</v>
      </c>
      <c r="D50" s="156">
        <v>0</v>
      </c>
      <c r="E50" s="156">
        <v>0</v>
      </c>
      <c r="F50" s="158">
        <v>0</v>
      </c>
      <c r="G50" s="158">
        <v>0</v>
      </c>
      <c r="H50" s="158">
        <v>0</v>
      </c>
      <c r="I50" s="158">
        <v>0</v>
      </c>
      <c r="J50" s="158">
        <v>0</v>
      </c>
      <c r="K50" s="158">
        <v>0</v>
      </c>
      <c r="L50" s="158">
        <v>0</v>
      </c>
      <c r="M50" s="158">
        <v>0</v>
      </c>
      <c r="N50" s="158">
        <v>0</v>
      </c>
      <c r="O50" s="158">
        <v>0</v>
      </c>
      <c r="P50" s="158">
        <v>0</v>
      </c>
      <c r="Q50" s="158">
        <v>0</v>
      </c>
      <c r="R50" s="158">
        <v>0</v>
      </c>
      <c r="S50" s="158">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58">
        <v>0</v>
      </c>
      <c r="AM50" s="158">
        <v>0</v>
      </c>
      <c r="AN50" s="158">
        <v>0</v>
      </c>
      <c r="AO50" s="158">
        <v>0</v>
      </c>
      <c r="AP50" s="158">
        <v>0</v>
      </c>
      <c r="AQ50" s="158">
        <v>0</v>
      </c>
      <c r="AR50" s="158">
        <v>0</v>
      </c>
      <c r="AS50" s="158">
        <v>0</v>
      </c>
      <c r="AT50" s="141">
        <v>0</v>
      </c>
      <c r="AU50" s="158">
        <v>0</v>
      </c>
      <c r="AV50" s="158">
        <v>0</v>
      </c>
      <c r="AW50" s="158">
        <v>0</v>
      </c>
      <c r="AX50" s="158">
        <v>0</v>
      </c>
      <c r="AY50" s="158">
        <v>0</v>
      </c>
      <c r="AZ50" s="158">
        <v>0</v>
      </c>
      <c r="BA50" s="158">
        <v>0</v>
      </c>
      <c r="BB50" s="158">
        <v>0</v>
      </c>
      <c r="BC50" s="158">
        <v>0</v>
      </c>
      <c r="BD50" s="158">
        <v>0</v>
      </c>
      <c r="BE50" s="158">
        <v>0</v>
      </c>
      <c r="BF50" s="158">
        <v>0</v>
      </c>
      <c r="BG50" s="158">
        <v>0</v>
      </c>
      <c r="BH50" s="156">
        <v>0</v>
      </c>
      <c r="BI50" s="156">
        <v>0</v>
      </c>
      <c r="BJ50" s="160">
        <v>0</v>
      </c>
    </row>
    <row r="51" spans="1:62" s="128" customFormat="1" ht="16" thickBot="1">
      <c r="A51" s="154" t="s">
        <v>118</v>
      </c>
      <c r="B51" s="155" t="s">
        <v>128</v>
      </c>
      <c r="C51" s="129" t="s">
        <v>129</v>
      </c>
      <c r="D51" s="156">
        <v>81.760000000000019</v>
      </c>
      <c r="E51" s="156">
        <v>0</v>
      </c>
      <c r="F51" s="158">
        <v>0</v>
      </c>
      <c r="G51" s="158">
        <v>0</v>
      </c>
      <c r="H51" s="158">
        <v>0</v>
      </c>
      <c r="I51" s="158">
        <v>0</v>
      </c>
      <c r="J51" s="158">
        <v>0</v>
      </c>
      <c r="K51" s="158">
        <v>0</v>
      </c>
      <c r="L51" s="158">
        <v>0</v>
      </c>
      <c r="M51" s="158">
        <v>0</v>
      </c>
      <c r="N51" s="158">
        <v>0</v>
      </c>
      <c r="O51" s="158">
        <v>0</v>
      </c>
      <c r="P51" s="158">
        <v>0</v>
      </c>
      <c r="Q51" s="158">
        <v>0</v>
      </c>
      <c r="R51" s="158">
        <v>0</v>
      </c>
      <c r="S51" s="158">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0.12</v>
      </c>
      <c r="AI51" s="158">
        <v>0</v>
      </c>
      <c r="AJ51" s="158">
        <v>0</v>
      </c>
      <c r="AK51" s="158">
        <v>0</v>
      </c>
      <c r="AL51" s="158">
        <v>0</v>
      </c>
      <c r="AM51" s="158">
        <v>0</v>
      </c>
      <c r="AN51" s="158">
        <v>0</v>
      </c>
      <c r="AO51" s="158">
        <v>0</v>
      </c>
      <c r="AP51" s="158">
        <v>0</v>
      </c>
      <c r="AQ51" s="158">
        <v>0.27</v>
      </c>
      <c r="AR51" s="158">
        <v>0</v>
      </c>
      <c r="AS51" s="158">
        <v>0</v>
      </c>
      <c r="AT51" s="158">
        <v>0</v>
      </c>
      <c r="AU51" s="141">
        <v>81.37</v>
      </c>
      <c r="AV51" s="158">
        <v>0</v>
      </c>
      <c r="AW51" s="158">
        <v>0</v>
      </c>
      <c r="AX51" s="158">
        <v>0</v>
      </c>
      <c r="AY51" s="158">
        <v>0</v>
      </c>
      <c r="AZ51" s="158">
        <v>0</v>
      </c>
      <c r="BA51" s="158">
        <v>0</v>
      </c>
      <c r="BB51" s="158">
        <v>0</v>
      </c>
      <c r="BC51" s="158">
        <v>0</v>
      </c>
      <c r="BD51" s="158">
        <v>0</v>
      </c>
      <c r="BE51" s="158">
        <v>0</v>
      </c>
      <c r="BF51" s="158">
        <v>0</v>
      </c>
      <c r="BG51" s="158">
        <v>0</v>
      </c>
      <c r="BH51" s="156">
        <v>0.39</v>
      </c>
      <c r="BI51" s="156">
        <v>5.18</v>
      </c>
      <c r="BJ51" s="160">
        <v>86.940000000000012</v>
      </c>
    </row>
    <row r="52" spans="1:62" s="128" customFormat="1" ht="31.5" thickBot="1">
      <c r="A52" s="154" t="s">
        <v>121</v>
      </c>
      <c r="B52" s="155" t="s">
        <v>131</v>
      </c>
      <c r="C52" s="129" t="s">
        <v>132</v>
      </c>
      <c r="D52" s="156">
        <v>115.37</v>
      </c>
      <c r="E52" s="156">
        <v>0</v>
      </c>
      <c r="F52" s="158">
        <v>0</v>
      </c>
      <c r="G52" s="158">
        <v>0</v>
      </c>
      <c r="H52" s="158">
        <v>0</v>
      </c>
      <c r="I52" s="158">
        <v>0</v>
      </c>
      <c r="J52" s="158">
        <v>0</v>
      </c>
      <c r="K52" s="158">
        <v>0</v>
      </c>
      <c r="L52" s="158">
        <v>0</v>
      </c>
      <c r="M52" s="158">
        <v>0</v>
      </c>
      <c r="N52" s="158">
        <v>0</v>
      </c>
      <c r="O52" s="158">
        <v>0</v>
      </c>
      <c r="P52" s="158">
        <v>0</v>
      </c>
      <c r="Q52" s="158">
        <v>0</v>
      </c>
      <c r="R52" s="158">
        <v>0</v>
      </c>
      <c r="S52" s="158">
        <v>0</v>
      </c>
      <c r="T52" s="158">
        <v>0</v>
      </c>
      <c r="U52" s="158">
        <v>0</v>
      </c>
      <c r="V52" s="158">
        <v>0</v>
      </c>
      <c r="W52" s="158">
        <v>0</v>
      </c>
      <c r="X52" s="158">
        <v>4.51</v>
      </c>
      <c r="Y52" s="158">
        <v>0</v>
      </c>
      <c r="Z52" s="158">
        <v>0</v>
      </c>
      <c r="AA52" s="158">
        <v>0</v>
      </c>
      <c r="AB52" s="158">
        <v>0</v>
      </c>
      <c r="AC52" s="158">
        <v>0</v>
      </c>
      <c r="AD52" s="158">
        <v>0</v>
      </c>
      <c r="AE52" s="158">
        <v>0</v>
      </c>
      <c r="AF52" s="158">
        <v>0</v>
      </c>
      <c r="AG52" s="158">
        <v>0</v>
      </c>
      <c r="AH52" s="158">
        <v>0.08</v>
      </c>
      <c r="AI52" s="158">
        <v>0</v>
      </c>
      <c r="AJ52" s="158">
        <v>0</v>
      </c>
      <c r="AK52" s="158">
        <v>0</v>
      </c>
      <c r="AL52" s="158">
        <v>0</v>
      </c>
      <c r="AM52" s="158">
        <v>0</v>
      </c>
      <c r="AN52" s="158">
        <v>0</v>
      </c>
      <c r="AO52" s="158">
        <v>0</v>
      </c>
      <c r="AP52" s="158">
        <v>0</v>
      </c>
      <c r="AQ52" s="158">
        <v>0.44</v>
      </c>
      <c r="AR52" s="158">
        <v>0</v>
      </c>
      <c r="AS52" s="158">
        <v>0</v>
      </c>
      <c r="AT52" s="158">
        <v>0</v>
      </c>
      <c r="AU52" s="158">
        <v>0</v>
      </c>
      <c r="AV52" s="141">
        <v>110.33999999999999</v>
      </c>
      <c r="AW52" s="158">
        <v>0</v>
      </c>
      <c r="AX52" s="158">
        <v>0</v>
      </c>
      <c r="AY52" s="158">
        <v>0</v>
      </c>
      <c r="AZ52" s="158">
        <v>0</v>
      </c>
      <c r="BA52" s="158">
        <v>0</v>
      </c>
      <c r="BB52" s="158">
        <v>0</v>
      </c>
      <c r="BC52" s="158">
        <v>0</v>
      </c>
      <c r="BD52" s="158">
        <v>0</v>
      </c>
      <c r="BE52" s="158">
        <v>0</v>
      </c>
      <c r="BF52" s="158">
        <v>0</v>
      </c>
      <c r="BG52" s="158">
        <v>0</v>
      </c>
      <c r="BH52" s="156">
        <v>5.0299999999999994</v>
      </c>
      <c r="BI52" s="156">
        <v>-5.0299999999999994</v>
      </c>
      <c r="BJ52" s="160">
        <v>110.33999999999999</v>
      </c>
    </row>
    <row r="53" spans="1:62" s="128" customFormat="1" ht="16" thickBot="1">
      <c r="A53" s="154" t="s">
        <v>124</v>
      </c>
      <c r="B53" s="155" t="s">
        <v>134</v>
      </c>
      <c r="C53" s="129" t="s">
        <v>135</v>
      </c>
      <c r="D53" s="156">
        <v>42.28</v>
      </c>
      <c r="E53" s="156">
        <v>0</v>
      </c>
      <c r="F53" s="158">
        <v>0</v>
      </c>
      <c r="G53" s="158">
        <v>0</v>
      </c>
      <c r="H53" s="158">
        <v>0</v>
      </c>
      <c r="I53" s="158">
        <v>0</v>
      </c>
      <c r="J53" s="158">
        <v>0</v>
      </c>
      <c r="K53" s="158">
        <v>0</v>
      </c>
      <c r="L53" s="158">
        <v>0</v>
      </c>
      <c r="M53" s="158">
        <v>0</v>
      </c>
      <c r="N53" s="158">
        <v>0</v>
      </c>
      <c r="O53" s="158">
        <v>0</v>
      </c>
      <c r="P53" s="158">
        <v>0</v>
      </c>
      <c r="Q53" s="158">
        <v>0</v>
      </c>
      <c r="R53" s="158">
        <v>0</v>
      </c>
      <c r="S53" s="158">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58">
        <v>0</v>
      </c>
      <c r="AM53" s="158">
        <v>0</v>
      </c>
      <c r="AN53" s="158">
        <v>0</v>
      </c>
      <c r="AO53" s="158">
        <v>0</v>
      </c>
      <c r="AP53" s="158">
        <v>0.7</v>
      </c>
      <c r="AQ53" s="158">
        <v>0</v>
      </c>
      <c r="AR53" s="158">
        <v>0</v>
      </c>
      <c r="AS53" s="158">
        <v>0</v>
      </c>
      <c r="AT53" s="158">
        <v>0</v>
      </c>
      <c r="AU53" s="158">
        <v>0</v>
      </c>
      <c r="AV53" s="158">
        <v>0</v>
      </c>
      <c r="AW53" s="141">
        <v>41.58</v>
      </c>
      <c r="AX53" s="158">
        <v>0</v>
      </c>
      <c r="AY53" s="158">
        <v>0</v>
      </c>
      <c r="AZ53" s="158">
        <v>0</v>
      </c>
      <c r="BA53" s="158">
        <v>0</v>
      </c>
      <c r="BB53" s="158">
        <v>0</v>
      </c>
      <c r="BC53" s="158">
        <v>0</v>
      </c>
      <c r="BD53" s="158">
        <v>0</v>
      </c>
      <c r="BE53" s="158">
        <v>0</v>
      </c>
      <c r="BF53" s="158">
        <v>0</v>
      </c>
      <c r="BG53" s="158">
        <v>0</v>
      </c>
      <c r="BH53" s="156">
        <v>0.7</v>
      </c>
      <c r="BI53" s="156">
        <v>-0.7</v>
      </c>
      <c r="BJ53" s="160">
        <v>41.58</v>
      </c>
    </row>
    <row r="54" spans="1:62" s="128" customFormat="1" ht="16" thickBot="1">
      <c r="A54" s="154" t="s">
        <v>127</v>
      </c>
      <c r="B54" s="155" t="s">
        <v>137</v>
      </c>
      <c r="C54" s="129" t="s">
        <v>138</v>
      </c>
      <c r="D54" s="156">
        <v>6.3410000000000002</v>
      </c>
      <c r="E54" s="156">
        <v>0</v>
      </c>
      <c r="F54" s="158">
        <v>0</v>
      </c>
      <c r="G54" s="158">
        <v>0</v>
      </c>
      <c r="H54" s="158">
        <v>0</v>
      </c>
      <c r="I54" s="158">
        <v>0</v>
      </c>
      <c r="J54" s="158">
        <v>0</v>
      </c>
      <c r="K54" s="158">
        <v>0</v>
      </c>
      <c r="L54" s="158">
        <v>0</v>
      </c>
      <c r="M54" s="158">
        <v>0</v>
      </c>
      <c r="N54" s="158">
        <v>0</v>
      </c>
      <c r="O54" s="158">
        <v>0</v>
      </c>
      <c r="P54" s="158">
        <v>0</v>
      </c>
      <c r="Q54" s="158">
        <v>0</v>
      </c>
      <c r="R54" s="158">
        <v>0</v>
      </c>
      <c r="S54" s="158">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58">
        <v>0</v>
      </c>
      <c r="AM54" s="158">
        <v>0</v>
      </c>
      <c r="AN54" s="158">
        <v>0</v>
      </c>
      <c r="AO54" s="158">
        <v>0</v>
      </c>
      <c r="AP54" s="158">
        <v>0</v>
      </c>
      <c r="AQ54" s="158">
        <v>0</v>
      </c>
      <c r="AR54" s="158">
        <v>0</v>
      </c>
      <c r="AS54" s="158">
        <v>0</v>
      </c>
      <c r="AT54" s="158">
        <v>0</v>
      </c>
      <c r="AU54" s="158">
        <v>0</v>
      </c>
      <c r="AV54" s="158">
        <v>0</v>
      </c>
      <c r="AW54" s="158">
        <v>0</v>
      </c>
      <c r="AX54" s="141">
        <v>6.3410000000000002</v>
      </c>
      <c r="AY54" s="158">
        <v>0</v>
      </c>
      <c r="AZ54" s="158">
        <v>0</v>
      </c>
      <c r="BA54" s="158">
        <v>0</v>
      </c>
      <c r="BB54" s="158">
        <v>0</v>
      </c>
      <c r="BC54" s="158">
        <v>0</v>
      </c>
      <c r="BD54" s="158">
        <v>0</v>
      </c>
      <c r="BE54" s="158">
        <v>0</v>
      </c>
      <c r="BF54" s="158">
        <v>0</v>
      </c>
      <c r="BG54" s="158">
        <v>0</v>
      </c>
      <c r="BH54" s="156">
        <v>0</v>
      </c>
      <c r="BI54" s="156">
        <v>0.13</v>
      </c>
      <c r="BJ54" s="160">
        <v>6.4710000000000001</v>
      </c>
    </row>
    <row r="55" spans="1:62" s="128" customFormat="1" ht="16" thickBot="1">
      <c r="A55" s="154" t="s">
        <v>130</v>
      </c>
      <c r="B55" s="155" t="s">
        <v>140</v>
      </c>
      <c r="C55" s="129" t="s">
        <v>141</v>
      </c>
      <c r="D55" s="156">
        <v>113.23</v>
      </c>
      <c r="E55" s="156">
        <v>0</v>
      </c>
      <c r="F55" s="158">
        <v>0</v>
      </c>
      <c r="G55" s="158">
        <v>0</v>
      </c>
      <c r="H55" s="158">
        <v>0</v>
      </c>
      <c r="I55" s="158">
        <v>0</v>
      </c>
      <c r="J55" s="158">
        <v>0</v>
      </c>
      <c r="K55" s="158">
        <v>0</v>
      </c>
      <c r="L55" s="158">
        <v>0</v>
      </c>
      <c r="M55" s="158">
        <v>0</v>
      </c>
      <c r="N55" s="158">
        <v>0</v>
      </c>
      <c r="O55" s="158">
        <v>0</v>
      </c>
      <c r="P55" s="158">
        <v>0</v>
      </c>
      <c r="Q55" s="158">
        <v>0</v>
      </c>
      <c r="R55" s="158">
        <v>0</v>
      </c>
      <c r="S55" s="158">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58">
        <v>0</v>
      </c>
      <c r="AM55" s="158">
        <v>0</v>
      </c>
      <c r="AN55" s="158">
        <v>0</v>
      </c>
      <c r="AO55" s="158">
        <v>0</v>
      </c>
      <c r="AP55" s="158">
        <v>0</v>
      </c>
      <c r="AQ55" s="158">
        <v>0</v>
      </c>
      <c r="AR55" s="158">
        <v>0</v>
      </c>
      <c r="AS55" s="158">
        <v>0</v>
      </c>
      <c r="AT55" s="158">
        <v>0</v>
      </c>
      <c r="AU55" s="158">
        <v>0</v>
      </c>
      <c r="AV55" s="158">
        <v>0</v>
      </c>
      <c r="AW55" s="158">
        <v>0</v>
      </c>
      <c r="AX55" s="158">
        <v>0</v>
      </c>
      <c r="AY55" s="141">
        <v>113.23</v>
      </c>
      <c r="AZ55" s="158">
        <v>0</v>
      </c>
      <c r="BA55" s="158">
        <v>0</v>
      </c>
      <c r="BB55" s="158">
        <v>0</v>
      </c>
      <c r="BC55" s="158">
        <v>0</v>
      </c>
      <c r="BD55" s="158">
        <v>0</v>
      </c>
      <c r="BE55" s="158">
        <v>0</v>
      </c>
      <c r="BF55" s="158">
        <v>0</v>
      </c>
      <c r="BG55" s="158">
        <v>0</v>
      </c>
      <c r="BH55" s="156">
        <v>0</v>
      </c>
      <c r="BI55" s="156">
        <v>1.7800000000000002</v>
      </c>
      <c r="BJ55" s="160">
        <v>115.01</v>
      </c>
    </row>
    <row r="56" spans="1:62" s="128" customFormat="1" ht="16" thickBot="1">
      <c r="A56" s="154" t="s">
        <v>133</v>
      </c>
      <c r="B56" s="155" t="s">
        <v>143</v>
      </c>
      <c r="C56" s="129" t="s">
        <v>144</v>
      </c>
      <c r="D56" s="156">
        <v>14.729999999999999</v>
      </c>
      <c r="E56" s="156">
        <v>0</v>
      </c>
      <c r="F56" s="158">
        <v>0</v>
      </c>
      <c r="G56" s="158">
        <v>0</v>
      </c>
      <c r="H56" s="158">
        <v>0</v>
      </c>
      <c r="I56" s="158">
        <v>0</v>
      </c>
      <c r="J56" s="158">
        <v>0</v>
      </c>
      <c r="K56" s="158">
        <v>0</v>
      </c>
      <c r="L56" s="158">
        <v>0</v>
      </c>
      <c r="M56" s="158">
        <v>0</v>
      </c>
      <c r="N56" s="158">
        <v>0</v>
      </c>
      <c r="O56" s="158">
        <v>0</v>
      </c>
      <c r="P56" s="158">
        <v>0</v>
      </c>
      <c r="Q56" s="158">
        <v>0</v>
      </c>
      <c r="R56" s="158">
        <v>0</v>
      </c>
      <c r="S56" s="158">
        <v>0</v>
      </c>
      <c r="T56" s="158">
        <v>0</v>
      </c>
      <c r="U56" s="158">
        <v>0</v>
      </c>
      <c r="V56" s="158">
        <v>0</v>
      </c>
      <c r="W56" s="158">
        <v>0</v>
      </c>
      <c r="X56" s="158">
        <v>0.11</v>
      </c>
      <c r="Y56" s="158">
        <v>0</v>
      </c>
      <c r="Z56" s="158">
        <v>0</v>
      </c>
      <c r="AA56" s="158">
        <v>0</v>
      </c>
      <c r="AB56" s="158">
        <v>0</v>
      </c>
      <c r="AC56" s="158">
        <v>0</v>
      </c>
      <c r="AD56" s="158">
        <v>0</v>
      </c>
      <c r="AE56" s="158">
        <v>0</v>
      </c>
      <c r="AF56" s="158">
        <v>0</v>
      </c>
      <c r="AG56" s="158">
        <v>0</v>
      </c>
      <c r="AH56" s="158">
        <v>0.26390000000000002</v>
      </c>
      <c r="AI56" s="158">
        <v>0</v>
      </c>
      <c r="AJ56" s="158">
        <v>0</v>
      </c>
      <c r="AK56" s="158">
        <v>0</v>
      </c>
      <c r="AL56" s="158">
        <v>0</v>
      </c>
      <c r="AM56" s="158">
        <v>0</v>
      </c>
      <c r="AN56" s="158">
        <v>0</v>
      </c>
      <c r="AO56" s="158">
        <v>0</v>
      </c>
      <c r="AP56" s="158">
        <v>0</v>
      </c>
      <c r="AQ56" s="158">
        <v>1.18</v>
      </c>
      <c r="AR56" s="158">
        <v>0</v>
      </c>
      <c r="AS56" s="158">
        <v>0</v>
      </c>
      <c r="AT56" s="158">
        <v>0</v>
      </c>
      <c r="AU56" s="158">
        <v>0</v>
      </c>
      <c r="AV56" s="158">
        <v>0</v>
      </c>
      <c r="AW56" s="158">
        <v>0</v>
      </c>
      <c r="AX56" s="158">
        <v>0</v>
      </c>
      <c r="AY56" s="158">
        <v>0</v>
      </c>
      <c r="AZ56" s="141">
        <v>13.1761</v>
      </c>
      <c r="BA56" s="158">
        <v>0</v>
      </c>
      <c r="BB56" s="158">
        <v>0</v>
      </c>
      <c r="BC56" s="158">
        <v>0</v>
      </c>
      <c r="BD56" s="158">
        <v>0</v>
      </c>
      <c r="BE56" s="158">
        <v>0</v>
      </c>
      <c r="BF56" s="158">
        <v>0</v>
      </c>
      <c r="BG56" s="158">
        <v>0</v>
      </c>
      <c r="BH56" s="156">
        <v>1.5539000000000001</v>
      </c>
      <c r="BI56" s="156">
        <v>-1.5539000000000001</v>
      </c>
      <c r="BJ56" s="160">
        <v>13.1761</v>
      </c>
    </row>
    <row r="57" spans="1:62" s="128" customFormat="1" ht="16" thickBot="1">
      <c r="A57" s="154" t="s">
        <v>136</v>
      </c>
      <c r="B57" s="155" t="s">
        <v>327</v>
      </c>
      <c r="C57" s="129" t="s">
        <v>147</v>
      </c>
      <c r="D57" s="156">
        <v>870.49000000000012</v>
      </c>
      <c r="E57" s="156">
        <v>0</v>
      </c>
      <c r="F57" s="158">
        <v>0</v>
      </c>
      <c r="G57" s="158">
        <v>0</v>
      </c>
      <c r="H57" s="158">
        <v>0</v>
      </c>
      <c r="I57" s="158">
        <v>0</v>
      </c>
      <c r="J57" s="158">
        <v>0</v>
      </c>
      <c r="K57" s="158">
        <v>0</v>
      </c>
      <c r="L57" s="158">
        <v>0</v>
      </c>
      <c r="M57" s="158">
        <v>0</v>
      </c>
      <c r="N57" s="158">
        <v>0</v>
      </c>
      <c r="O57" s="158">
        <v>0</v>
      </c>
      <c r="P57" s="158">
        <v>0</v>
      </c>
      <c r="Q57" s="158">
        <v>0</v>
      </c>
      <c r="R57" s="158">
        <v>0</v>
      </c>
      <c r="S57" s="158">
        <v>0.06</v>
      </c>
      <c r="T57" s="158">
        <v>0</v>
      </c>
      <c r="U57" s="158">
        <v>0</v>
      </c>
      <c r="V57" s="158">
        <v>0</v>
      </c>
      <c r="W57" s="158">
        <v>0</v>
      </c>
      <c r="X57" s="158">
        <v>0</v>
      </c>
      <c r="Y57" s="158">
        <v>0</v>
      </c>
      <c r="Z57" s="158">
        <v>0</v>
      </c>
      <c r="AA57" s="158">
        <v>0</v>
      </c>
      <c r="AB57" s="158">
        <v>0</v>
      </c>
      <c r="AC57" s="158">
        <v>0</v>
      </c>
      <c r="AD57" s="158">
        <v>0.48</v>
      </c>
      <c r="AE57" s="158">
        <v>0</v>
      </c>
      <c r="AF57" s="158">
        <v>0</v>
      </c>
      <c r="AG57" s="158">
        <v>0</v>
      </c>
      <c r="AH57" s="158">
        <v>0.95</v>
      </c>
      <c r="AI57" s="158">
        <v>0</v>
      </c>
      <c r="AJ57" s="158">
        <v>0</v>
      </c>
      <c r="AK57" s="158">
        <v>0</v>
      </c>
      <c r="AL57" s="158">
        <v>0</v>
      </c>
      <c r="AM57" s="158">
        <v>0</v>
      </c>
      <c r="AN57" s="158">
        <v>0</v>
      </c>
      <c r="AO57" s="158">
        <v>0</v>
      </c>
      <c r="AP57" s="158">
        <v>0</v>
      </c>
      <c r="AQ57" s="158">
        <v>0.97</v>
      </c>
      <c r="AR57" s="158">
        <v>0</v>
      </c>
      <c r="AS57" s="158">
        <v>0</v>
      </c>
      <c r="AT57" s="158">
        <v>0</v>
      </c>
      <c r="AU57" s="158">
        <v>0</v>
      </c>
      <c r="AV57" s="158">
        <v>0</v>
      </c>
      <c r="AW57" s="158">
        <v>0</v>
      </c>
      <c r="AX57" s="158">
        <v>0</v>
      </c>
      <c r="AY57" s="158">
        <v>0</v>
      </c>
      <c r="AZ57" s="158">
        <v>0</v>
      </c>
      <c r="BA57" s="141">
        <v>868.03000000000009</v>
      </c>
      <c r="BB57" s="158">
        <v>0</v>
      </c>
      <c r="BC57" s="158">
        <v>0</v>
      </c>
      <c r="BD57" s="158">
        <v>0</v>
      </c>
      <c r="BE57" s="158">
        <v>0</v>
      </c>
      <c r="BF57" s="158">
        <v>0</v>
      </c>
      <c r="BG57" s="158">
        <v>0</v>
      </c>
      <c r="BH57" s="156">
        <v>2.46</v>
      </c>
      <c r="BI57" s="156">
        <v>-2.46</v>
      </c>
      <c r="BJ57" s="160">
        <v>868.03000000000009</v>
      </c>
    </row>
    <row r="58" spans="1:62" s="128" customFormat="1" ht="16" thickBot="1">
      <c r="A58" s="154" t="s">
        <v>139</v>
      </c>
      <c r="B58" s="155" t="s">
        <v>149</v>
      </c>
      <c r="C58" s="129" t="s">
        <v>150</v>
      </c>
      <c r="D58" s="156">
        <v>38.61</v>
      </c>
      <c r="E58" s="156">
        <v>0</v>
      </c>
      <c r="F58" s="158">
        <v>0</v>
      </c>
      <c r="G58" s="158">
        <v>0</v>
      </c>
      <c r="H58" s="158">
        <v>0</v>
      </c>
      <c r="I58" s="158">
        <v>0</v>
      </c>
      <c r="J58" s="158">
        <v>0</v>
      </c>
      <c r="K58" s="158">
        <v>0</v>
      </c>
      <c r="L58" s="158">
        <v>0</v>
      </c>
      <c r="M58" s="158">
        <v>0</v>
      </c>
      <c r="N58" s="158">
        <v>0</v>
      </c>
      <c r="O58" s="158">
        <v>0</v>
      </c>
      <c r="P58" s="158">
        <v>0</v>
      </c>
      <c r="Q58" s="158">
        <v>0</v>
      </c>
      <c r="R58" s="158">
        <v>0</v>
      </c>
      <c r="S58" s="158">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58">
        <v>0</v>
      </c>
      <c r="AM58" s="158">
        <v>0</v>
      </c>
      <c r="AN58" s="158">
        <v>0</v>
      </c>
      <c r="AO58" s="158">
        <v>0</v>
      </c>
      <c r="AP58" s="158">
        <v>0</v>
      </c>
      <c r="AQ58" s="158">
        <v>0</v>
      </c>
      <c r="AR58" s="158">
        <v>0</v>
      </c>
      <c r="AS58" s="158">
        <v>0</v>
      </c>
      <c r="AT58" s="158">
        <v>0</v>
      </c>
      <c r="AU58" s="158">
        <v>0</v>
      </c>
      <c r="AV58" s="158">
        <v>0</v>
      </c>
      <c r="AW58" s="158">
        <v>0</v>
      </c>
      <c r="AX58" s="158">
        <v>0</v>
      </c>
      <c r="AY58" s="158">
        <v>0</v>
      </c>
      <c r="AZ58" s="158">
        <v>0</v>
      </c>
      <c r="BA58" s="158">
        <v>0</v>
      </c>
      <c r="BB58" s="141">
        <v>38.61</v>
      </c>
      <c r="BC58" s="158">
        <v>0</v>
      </c>
      <c r="BD58" s="158">
        <v>0</v>
      </c>
      <c r="BE58" s="158">
        <v>0</v>
      </c>
      <c r="BF58" s="158">
        <v>0</v>
      </c>
      <c r="BG58" s="158">
        <v>0</v>
      </c>
      <c r="BH58" s="156">
        <v>0</v>
      </c>
      <c r="BI58" s="156">
        <v>0</v>
      </c>
      <c r="BJ58" s="160">
        <v>38.61</v>
      </c>
    </row>
    <row r="59" spans="1:62" s="128" customFormat="1" ht="16" thickBot="1">
      <c r="A59" s="154" t="s">
        <v>142</v>
      </c>
      <c r="B59" s="155" t="s">
        <v>152</v>
      </c>
      <c r="C59" s="129" t="s">
        <v>153</v>
      </c>
      <c r="D59" s="156">
        <v>4.8000000000000007</v>
      </c>
      <c r="E59" s="156">
        <v>0</v>
      </c>
      <c r="F59" s="158">
        <v>0</v>
      </c>
      <c r="G59" s="158">
        <v>0</v>
      </c>
      <c r="H59" s="158">
        <v>0</v>
      </c>
      <c r="I59" s="158">
        <v>0</v>
      </c>
      <c r="J59" s="158">
        <v>0</v>
      </c>
      <c r="K59" s="158">
        <v>0</v>
      </c>
      <c r="L59" s="158">
        <v>0</v>
      </c>
      <c r="M59" s="158">
        <v>0</v>
      </c>
      <c r="N59" s="158">
        <v>0</v>
      </c>
      <c r="O59" s="158">
        <v>0</v>
      </c>
      <c r="P59" s="158">
        <v>0</v>
      </c>
      <c r="Q59" s="158">
        <v>0</v>
      </c>
      <c r="R59" s="158">
        <v>0</v>
      </c>
      <c r="S59" s="158">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58">
        <v>0</v>
      </c>
      <c r="AM59" s="158">
        <v>0</v>
      </c>
      <c r="AN59" s="158">
        <v>0</v>
      </c>
      <c r="AO59" s="158">
        <v>0</v>
      </c>
      <c r="AP59" s="158">
        <v>0</v>
      </c>
      <c r="AQ59" s="158">
        <v>0</v>
      </c>
      <c r="AR59" s="158">
        <v>0</v>
      </c>
      <c r="AS59" s="158">
        <v>0</v>
      </c>
      <c r="AT59" s="158">
        <v>0</v>
      </c>
      <c r="AU59" s="158">
        <v>0</v>
      </c>
      <c r="AV59" s="158">
        <v>0</v>
      </c>
      <c r="AW59" s="158">
        <v>0</v>
      </c>
      <c r="AX59" s="158">
        <v>0</v>
      </c>
      <c r="AY59" s="158">
        <v>0</v>
      </c>
      <c r="AZ59" s="158">
        <v>0</v>
      </c>
      <c r="BA59" s="158">
        <v>0</v>
      </c>
      <c r="BB59" s="158">
        <v>0</v>
      </c>
      <c r="BC59" s="141">
        <v>4.8000000000000007</v>
      </c>
      <c r="BD59" s="158">
        <v>0</v>
      </c>
      <c r="BE59" s="158">
        <v>0</v>
      </c>
      <c r="BF59" s="158">
        <v>0</v>
      </c>
      <c r="BG59" s="158">
        <v>0</v>
      </c>
      <c r="BH59" s="156">
        <v>0</v>
      </c>
      <c r="BI59" s="156">
        <v>0.23</v>
      </c>
      <c r="BJ59" s="160">
        <v>5.0300000000000011</v>
      </c>
    </row>
    <row r="60" spans="1:62" s="128" customFormat="1" ht="16" thickBot="1">
      <c r="A60" s="166">
        <v>3</v>
      </c>
      <c r="B60" s="147" t="s">
        <v>154</v>
      </c>
      <c r="C60" s="148" t="s">
        <v>20</v>
      </c>
      <c r="D60" s="156">
        <v>9459.1899999999987</v>
      </c>
      <c r="E60" s="156">
        <v>0</v>
      </c>
      <c r="F60" s="158">
        <v>0</v>
      </c>
      <c r="G60" s="158">
        <v>0</v>
      </c>
      <c r="H60" s="158">
        <v>0</v>
      </c>
      <c r="I60" s="158">
        <v>0</v>
      </c>
      <c r="J60" s="158">
        <v>0</v>
      </c>
      <c r="K60" s="158">
        <v>0</v>
      </c>
      <c r="L60" s="158">
        <v>0</v>
      </c>
      <c r="M60" s="158">
        <v>0</v>
      </c>
      <c r="N60" s="158">
        <v>0</v>
      </c>
      <c r="O60" s="158">
        <v>0</v>
      </c>
      <c r="P60" s="158">
        <v>0</v>
      </c>
      <c r="Q60" s="158">
        <v>0</v>
      </c>
      <c r="R60" s="158">
        <v>0</v>
      </c>
      <c r="S60" s="158">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58">
        <v>0</v>
      </c>
      <c r="AM60" s="158">
        <v>0</v>
      </c>
      <c r="AN60" s="158">
        <v>0</v>
      </c>
      <c r="AO60" s="158">
        <v>0</v>
      </c>
      <c r="AP60" s="158">
        <v>0</v>
      </c>
      <c r="AQ60" s="158">
        <v>0</v>
      </c>
      <c r="AR60" s="158">
        <v>0</v>
      </c>
      <c r="AS60" s="158">
        <v>0</v>
      </c>
      <c r="AT60" s="158">
        <v>0</v>
      </c>
      <c r="AU60" s="158">
        <v>0</v>
      </c>
      <c r="AV60" s="158">
        <v>0</v>
      </c>
      <c r="AW60" s="158">
        <v>0</v>
      </c>
      <c r="AX60" s="158">
        <v>0</v>
      </c>
      <c r="AY60" s="158">
        <v>0</v>
      </c>
      <c r="AZ60" s="158">
        <v>0</v>
      </c>
      <c r="BA60" s="158">
        <v>0</v>
      </c>
      <c r="BB60" s="158">
        <v>0</v>
      </c>
      <c r="BC60" s="158">
        <v>0</v>
      </c>
      <c r="BD60" s="141">
        <v>9319.6404000000002</v>
      </c>
      <c r="BE60" s="158">
        <v>0</v>
      </c>
      <c r="BF60" s="158">
        <v>0</v>
      </c>
      <c r="BG60" s="158">
        <v>0</v>
      </c>
      <c r="BH60" s="156">
        <v>139.54959999999997</v>
      </c>
      <c r="BI60" s="151">
        <v>-139.54959999999997</v>
      </c>
      <c r="BJ60" s="145">
        <v>9319.6404000000002</v>
      </c>
    </row>
    <row r="61" spans="1:62" s="128" customFormat="1" ht="16" thickBot="1">
      <c r="A61" s="154" t="s">
        <v>366</v>
      </c>
      <c r="B61" s="155" t="s">
        <v>367</v>
      </c>
      <c r="C61" s="155" t="s">
        <v>249</v>
      </c>
      <c r="D61" s="156">
        <v>20.18</v>
      </c>
      <c r="E61" s="156">
        <v>0</v>
      </c>
      <c r="F61" s="158">
        <v>0</v>
      </c>
      <c r="G61" s="158">
        <v>0</v>
      </c>
      <c r="H61" s="158">
        <v>0</v>
      </c>
      <c r="I61" s="158">
        <v>0</v>
      </c>
      <c r="J61" s="158">
        <v>0</v>
      </c>
      <c r="K61" s="158">
        <v>0.31</v>
      </c>
      <c r="L61" s="158">
        <v>0</v>
      </c>
      <c r="M61" s="158">
        <v>0</v>
      </c>
      <c r="N61" s="158">
        <v>0</v>
      </c>
      <c r="O61" s="158">
        <v>0</v>
      </c>
      <c r="P61" s="158">
        <v>0</v>
      </c>
      <c r="Q61" s="158">
        <v>0</v>
      </c>
      <c r="R61" s="158">
        <v>0</v>
      </c>
      <c r="S61" s="158">
        <v>0</v>
      </c>
      <c r="T61" s="158">
        <v>0</v>
      </c>
      <c r="U61" s="158">
        <v>0</v>
      </c>
      <c r="V61" s="158">
        <v>0</v>
      </c>
      <c r="W61" s="158">
        <v>0</v>
      </c>
      <c r="X61" s="158">
        <v>0</v>
      </c>
      <c r="Y61" s="158">
        <v>0</v>
      </c>
      <c r="Z61" s="158">
        <v>0</v>
      </c>
      <c r="AA61" s="158">
        <v>0</v>
      </c>
      <c r="AB61" s="158">
        <v>0</v>
      </c>
      <c r="AC61" s="158">
        <v>0</v>
      </c>
      <c r="AD61" s="158">
        <v>0.02</v>
      </c>
      <c r="AE61" s="158">
        <v>0</v>
      </c>
      <c r="AF61" s="158">
        <v>0</v>
      </c>
      <c r="AG61" s="158">
        <v>0</v>
      </c>
      <c r="AH61" s="158">
        <v>0.11</v>
      </c>
      <c r="AI61" s="158">
        <v>0</v>
      </c>
      <c r="AJ61" s="158">
        <v>0.1</v>
      </c>
      <c r="AK61" s="158">
        <v>0</v>
      </c>
      <c r="AL61" s="158">
        <v>0</v>
      </c>
      <c r="AM61" s="158">
        <v>0</v>
      </c>
      <c r="AN61" s="158">
        <v>0</v>
      </c>
      <c r="AO61" s="158">
        <v>0</v>
      </c>
      <c r="AP61" s="158">
        <v>0</v>
      </c>
      <c r="AQ61" s="158">
        <v>9.5999999999999992E-3</v>
      </c>
      <c r="AR61" s="158">
        <v>0</v>
      </c>
      <c r="AS61" s="158">
        <v>0</v>
      </c>
      <c r="AT61" s="158">
        <v>0</v>
      </c>
      <c r="AU61" s="158">
        <v>0</v>
      </c>
      <c r="AV61" s="158">
        <v>0</v>
      </c>
      <c r="AW61" s="158">
        <v>0</v>
      </c>
      <c r="AX61" s="158">
        <v>0</v>
      </c>
      <c r="AY61" s="158">
        <v>0</v>
      </c>
      <c r="AZ61" s="158">
        <v>0</v>
      </c>
      <c r="BA61" s="158">
        <v>0</v>
      </c>
      <c r="BB61" s="158">
        <v>0</v>
      </c>
      <c r="BC61" s="158">
        <v>0</v>
      </c>
      <c r="BD61" s="158">
        <v>0</v>
      </c>
      <c r="BE61" s="141">
        <v>19.630399999999998</v>
      </c>
      <c r="BF61" s="158">
        <v>0</v>
      </c>
      <c r="BG61" s="158">
        <v>0</v>
      </c>
      <c r="BH61" s="156">
        <v>0.54959999999999998</v>
      </c>
      <c r="BI61" s="156">
        <v>-0.54959999999999998</v>
      </c>
      <c r="BJ61" s="160">
        <v>19.630399999999998</v>
      </c>
    </row>
    <row r="62" spans="1:62" s="128" customFormat="1" ht="16" thickBot="1">
      <c r="A62" s="154" t="s">
        <v>368</v>
      </c>
      <c r="B62" s="155" t="s">
        <v>369</v>
      </c>
      <c r="C62" s="155" t="s">
        <v>199</v>
      </c>
      <c r="D62" s="156">
        <v>9439.01</v>
      </c>
      <c r="E62" s="156">
        <v>0</v>
      </c>
      <c r="F62" s="158">
        <v>0</v>
      </c>
      <c r="G62" s="158">
        <v>0</v>
      </c>
      <c r="H62" s="158">
        <v>0</v>
      </c>
      <c r="I62" s="158">
        <v>0</v>
      </c>
      <c r="J62" s="158">
        <v>0</v>
      </c>
      <c r="K62" s="158">
        <v>3.45</v>
      </c>
      <c r="L62" s="158">
        <v>0</v>
      </c>
      <c r="M62" s="158">
        <v>0</v>
      </c>
      <c r="N62" s="158">
        <v>108</v>
      </c>
      <c r="O62" s="158">
        <v>0</v>
      </c>
      <c r="P62" s="158">
        <v>0</v>
      </c>
      <c r="Q62" s="158">
        <v>0</v>
      </c>
      <c r="R62" s="158">
        <v>0</v>
      </c>
      <c r="S62" s="158">
        <v>0</v>
      </c>
      <c r="T62" s="158">
        <v>0</v>
      </c>
      <c r="U62" s="158">
        <v>0</v>
      </c>
      <c r="V62" s="158">
        <v>0</v>
      </c>
      <c r="W62" s="158">
        <v>0</v>
      </c>
      <c r="X62" s="158">
        <v>26.5</v>
      </c>
      <c r="Y62" s="158">
        <v>0</v>
      </c>
      <c r="Z62" s="158">
        <v>0</v>
      </c>
      <c r="AA62" s="158">
        <v>0</v>
      </c>
      <c r="AB62" s="158">
        <v>0</v>
      </c>
      <c r="AC62" s="158">
        <v>0</v>
      </c>
      <c r="AD62" s="158">
        <v>0.09</v>
      </c>
      <c r="AE62" s="158">
        <v>0</v>
      </c>
      <c r="AF62" s="158">
        <v>0</v>
      </c>
      <c r="AG62" s="158">
        <v>0</v>
      </c>
      <c r="AH62" s="158">
        <v>0.52</v>
      </c>
      <c r="AI62" s="158">
        <v>0</v>
      </c>
      <c r="AJ62" s="158">
        <v>0</v>
      </c>
      <c r="AK62" s="158">
        <v>0</v>
      </c>
      <c r="AL62" s="158">
        <v>0</v>
      </c>
      <c r="AM62" s="158">
        <v>0</v>
      </c>
      <c r="AN62" s="158">
        <v>0</v>
      </c>
      <c r="AO62" s="158">
        <v>0.44</v>
      </c>
      <c r="AP62" s="158">
        <v>0</v>
      </c>
      <c r="AQ62" s="158">
        <v>0</v>
      </c>
      <c r="AR62" s="158">
        <v>0</v>
      </c>
      <c r="AS62" s="158">
        <v>0</v>
      </c>
      <c r="AT62" s="158">
        <v>0</v>
      </c>
      <c r="AU62" s="158">
        <v>0</v>
      </c>
      <c r="AV62" s="158">
        <v>0</v>
      </c>
      <c r="AW62" s="158">
        <v>0</v>
      </c>
      <c r="AX62" s="158">
        <v>0</v>
      </c>
      <c r="AY62" s="158">
        <v>0</v>
      </c>
      <c r="AZ62" s="158">
        <v>0</v>
      </c>
      <c r="BA62" s="158">
        <v>0</v>
      </c>
      <c r="BB62" s="158">
        <v>0</v>
      </c>
      <c r="BC62" s="158">
        <v>0</v>
      </c>
      <c r="BD62" s="158">
        <v>0</v>
      </c>
      <c r="BE62" s="158">
        <v>0</v>
      </c>
      <c r="BF62" s="141">
        <v>9300.0099999999984</v>
      </c>
      <c r="BG62" s="158">
        <v>0</v>
      </c>
      <c r="BH62" s="156">
        <v>139</v>
      </c>
      <c r="BI62" s="156">
        <v>-139</v>
      </c>
      <c r="BJ62" s="160">
        <v>9300.0099999999984</v>
      </c>
    </row>
    <row r="63" spans="1:62" s="128" customFormat="1" ht="16" thickBot="1">
      <c r="A63" s="154" t="s">
        <v>370</v>
      </c>
      <c r="B63" s="155" t="s">
        <v>371</v>
      </c>
      <c r="C63" s="155" t="s">
        <v>250</v>
      </c>
      <c r="D63" s="156">
        <v>0</v>
      </c>
      <c r="E63" s="156">
        <v>0</v>
      </c>
      <c r="F63" s="158">
        <v>0</v>
      </c>
      <c r="G63" s="158">
        <v>0</v>
      </c>
      <c r="H63" s="158">
        <v>0</v>
      </c>
      <c r="I63" s="158">
        <v>0</v>
      </c>
      <c r="J63" s="158">
        <v>0</v>
      </c>
      <c r="K63" s="158">
        <v>0</v>
      </c>
      <c r="L63" s="158">
        <v>0</v>
      </c>
      <c r="M63" s="158">
        <v>0</v>
      </c>
      <c r="N63" s="158">
        <v>0</v>
      </c>
      <c r="O63" s="158">
        <v>0</v>
      </c>
      <c r="P63" s="158">
        <v>0</v>
      </c>
      <c r="Q63" s="158">
        <v>0</v>
      </c>
      <c r="R63" s="158">
        <v>0</v>
      </c>
      <c r="S63" s="158">
        <v>0</v>
      </c>
      <c r="T63" s="158">
        <v>0</v>
      </c>
      <c r="U63" s="158">
        <v>0</v>
      </c>
      <c r="V63" s="158">
        <v>0</v>
      </c>
      <c r="W63" s="158">
        <v>0</v>
      </c>
      <c r="X63" s="158">
        <v>0</v>
      </c>
      <c r="Y63" s="158">
        <v>0</v>
      </c>
      <c r="Z63" s="158">
        <v>0</v>
      </c>
      <c r="AA63" s="158">
        <v>0</v>
      </c>
      <c r="AB63" s="158">
        <v>0</v>
      </c>
      <c r="AC63" s="158">
        <v>0</v>
      </c>
      <c r="AD63" s="158">
        <v>0</v>
      </c>
      <c r="AE63" s="158">
        <v>0</v>
      </c>
      <c r="AF63" s="158">
        <v>0</v>
      </c>
      <c r="AG63" s="158">
        <v>0</v>
      </c>
      <c r="AH63" s="158">
        <v>0</v>
      </c>
      <c r="AI63" s="158">
        <v>0</v>
      </c>
      <c r="AJ63" s="158">
        <v>0</v>
      </c>
      <c r="AK63" s="158">
        <v>0</v>
      </c>
      <c r="AL63" s="158">
        <v>0</v>
      </c>
      <c r="AM63" s="158">
        <v>0</v>
      </c>
      <c r="AN63" s="158">
        <v>0</v>
      </c>
      <c r="AO63" s="158">
        <v>0</v>
      </c>
      <c r="AP63" s="158">
        <v>0</v>
      </c>
      <c r="AQ63" s="158">
        <v>0</v>
      </c>
      <c r="AR63" s="158">
        <v>0</v>
      </c>
      <c r="AS63" s="158">
        <v>0</v>
      </c>
      <c r="AT63" s="158">
        <v>0</v>
      </c>
      <c r="AU63" s="158">
        <v>0</v>
      </c>
      <c r="AV63" s="158">
        <v>0</v>
      </c>
      <c r="AW63" s="158">
        <v>0</v>
      </c>
      <c r="AX63" s="158">
        <v>0</v>
      </c>
      <c r="AY63" s="158">
        <v>0</v>
      </c>
      <c r="AZ63" s="158">
        <v>0</v>
      </c>
      <c r="BA63" s="158">
        <v>0</v>
      </c>
      <c r="BB63" s="158">
        <v>0</v>
      </c>
      <c r="BC63" s="158">
        <v>0</v>
      </c>
      <c r="BD63" s="158">
        <v>0</v>
      </c>
      <c r="BE63" s="158">
        <v>0</v>
      </c>
      <c r="BF63" s="158">
        <v>0</v>
      </c>
      <c r="BG63" s="141">
        <v>0</v>
      </c>
      <c r="BH63" s="156">
        <v>0</v>
      </c>
      <c r="BI63" s="156">
        <v>0</v>
      </c>
      <c r="BJ63" s="160">
        <v>0</v>
      </c>
    </row>
    <row r="64" spans="1:62" s="128" customFormat="1" ht="15.5">
      <c r="A64" s="167"/>
      <c r="B64" s="168" t="s">
        <v>185</v>
      </c>
      <c r="C64" s="169"/>
      <c r="D64" s="156">
        <v>0</v>
      </c>
      <c r="E64" s="151">
        <v>111.76</v>
      </c>
      <c r="F64" s="156">
        <v>0</v>
      </c>
      <c r="G64" s="156">
        <v>0</v>
      </c>
      <c r="H64" s="156">
        <v>0</v>
      </c>
      <c r="I64" s="156">
        <v>0</v>
      </c>
      <c r="J64" s="156">
        <v>0</v>
      </c>
      <c r="K64" s="156">
        <v>6.76</v>
      </c>
      <c r="L64" s="156">
        <v>0</v>
      </c>
      <c r="M64" s="156">
        <v>0</v>
      </c>
      <c r="N64" s="156">
        <v>108</v>
      </c>
      <c r="O64" s="156">
        <v>0</v>
      </c>
      <c r="P64" s="156">
        <v>0</v>
      </c>
      <c r="Q64" s="156">
        <v>0</v>
      </c>
      <c r="R64" s="151">
        <v>171.97409999999996</v>
      </c>
      <c r="S64" s="156">
        <v>1.5200000000000002</v>
      </c>
      <c r="T64" s="156">
        <v>5.22</v>
      </c>
      <c r="U64" s="156">
        <v>0</v>
      </c>
      <c r="V64" s="156">
        <v>0</v>
      </c>
      <c r="W64" s="156">
        <v>0</v>
      </c>
      <c r="X64" s="156">
        <v>78.55</v>
      </c>
      <c r="Y64" s="156">
        <v>0</v>
      </c>
      <c r="Z64" s="156">
        <v>0</v>
      </c>
      <c r="AA64" s="151">
        <v>25.839400000000001</v>
      </c>
      <c r="AB64" s="159">
        <v>0</v>
      </c>
      <c r="AC64" s="159">
        <v>7.0000000000000007E-2</v>
      </c>
      <c r="AD64" s="159">
        <v>9.8899999999999988</v>
      </c>
      <c r="AE64" s="159">
        <v>0</v>
      </c>
      <c r="AF64" s="159">
        <v>0</v>
      </c>
      <c r="AG64" s="159">
        <v>0</v>
      </c>
      <c r="AH64" s="159">
        <v>16.406399999999998</v>
      </c>
      <c r="AI64" s="159">
        <v>6.0000000000000005E-2</v>
      </c>
      <c r="AJ64" s="159">
        <v>0.4</v>
      </c>
      <c r="AK64" s="159">
        <v>0</v>
      </c>
      <c r="AL64" s="159">
        <v>0</v>
      </c>
      <c r="AM64" s="156">
        <v>0</v>
      </c>
      <c r="AN64" s="156">
        <v>0</v>
      </c>
      <c r="AO64" s="156">
        <v>5.72</v>
      </c>
      <c r="AP64" s="156">
        <v>51</v>
      </c>
      <c r="AQ64" s="156">
        <v>92.704099999999997</v>
      </c>
      <c r="AR64" s="156">
        <v>0</v>
      </c>
      <c r="AS64" s="156">
        <v>0.03</v>
      </c>
      <c r="AT64" s="156">
        <v>0</v>
      </c>
      <c r="AU64" s="156">
        <v>5.5699999999999994</v>
      </c>
      <c r="AV64" s="156">
        <v>0</v>
      </c>
      <c r="AW64" s="156">
        <v>0</v>
      </c>
      <c r="AX64" s="156">
        <v>0.13</v>
      </c>
      <c r="AY64" s="156">
        <v>1.7800000000000002</v>
      </c>
      <c r="AZ64" s="156">
        <v>0</v>
      </c>
      <c r="BA64" s="156">
        <v>0</v>
      </c>
      <c r="BB64" s="156">
        <v>0</v>
      </c>
      <c r="BC64" s="156">
        <v>0.23</v>
      </c>
      <c r="BD64" s="151">
        <v>0</v>
      </c>
      <c r="BE64" s="156">
        <v>0</v>
      </c>
      <c r="BF64" s="156">
        <v>0</v>
      </c>
      <c r="BG64" s="156">
        <v>0</v>
      </c>
      <c r="BH64" s="156">
        <v>0</v>
      </c>
      <c r="BI64" s="156">
        <v>0</v>
      </c>
      <c r="BJ64" s="170">
        <v>0</v>
      </c>
    </row>
    <row r="65" spans="1:62" s="128" customFormat="1" ht="15">
      <c r="A65" s="171"/>
      <c r="B65" s="172" t="s">
        <v>703</v>
      </c>
      <c r="C65" s="172"/>
      <c r="D65" s="173">
        <v>25428.451000000001</v>
      </c>
      <c r="E65" s="173">
        <v>9558.7655000000013</v>
      </c>
      <c r="F65" s="173">
        <v>763.31539999999995</v>
      </c>
      <c r="G65" s="173">
        <v>723.2654</v>
      </c>
      <c r="H65" s="173">
        <v>40.050000000000004</v>
      </c>
      <c r="I65" s="173">
        <v>0</v>
      </c>
      <c r="J65" s="173">
        <v>482.24000000000012</v>
      </c>
      <c r="K65" s="173">
        <v>3134.1100999999999</v>
      </c>
      <c r="L65" s="173">
        <v>303.34000000000003</v>
      </c>
      <c r="M65" s="173">
        <v>0</v>
      </c>
      <c r="N65" s="173">
        <v>4303.4699999999993</v>
      </c>
      <c r="O65" s="173">
        <v>570.53</v>
      </c>
      <c r="P65" s="173">
        <v>0</v>
      </c>
      <c r="Q65" s="173">
        <v>1.7600000000000002</v>
      </c>
      <c r="R65" s="173">
        <v>6550.0451000000003</v>
      </c>
      <c r="S65" s="173">
        <v>667.52</v>
      </c>
      <c r="T65" s="173">
        <v>30.08</v>
      </c>
      <c r="U65" s="173">
        <v>0</v>
      </c>
      <c r="V65" s="173">
        <v>0</v>
      </c>
      <c r="W65" s="173">
        <v>35.97</v>
      </c>
      <c r="X65" s="173">
        <v>728.30630000000008</v>
      </c>
      <c r="Y65" s="173">
        <v>250.43999999999997</v>
      </c>
      <c r="Z65" s="173">
        <v>0</v>
      </c>
      <c r="AA65" s="173">
        <v>1676.4094000000002</v>
      </c>
      <c r="AB65" s="173">
        <v>16.770000000000003</v>
      </c>
      <c r="AC65" s="173">
        <v>65.34</v>
      </c>
      <c r="AD65" s="173">
        <v>201.93300000000005</v>
      </c>
      <c r="AE65" s="173">
        <v>23.63</v>
      </c>
      <c r="AF65" s="173">
        <v>4.5199999999999996</v>
      </c>
      <c r="AG65" s="173">
        <v>5.6199999999999992</v>
      </c>
      <c r="AH65" s="173">
        <v>1200.5564000000002</v>
      </c>
      <c r="AI65" s="173">
        <v>112.64000000000001</v>
      </c>
      <c r="AJ65" s="173">
        <v>13.19</v>
      </c>
      <c r="AK65" s="173">
        <v>19.069999999999997</v>
      </c>
      <c r="AL65" s="173">
        <v>13.139999999999999</v>
      </c>
      <c r="AM65" s="173">
        <v>1.67</v>
      </c>
      <c r="AN65" s="173">
        <v>2.2799999999999998</v>
      </c>
      <c r="AO65" s="173">
        <v>55.57</v>
      </c>
      <c r="AP65" s="173">
        <v>522.82000000000005</v>
      </c>
      <c r="AQ65" s="173">
        <v>1258.5441000000003</v>
      </c>
      <c r="AR65" s="173">
        <v>21.878199999999996</v>
      </c>
      <c r="AS65" s="173">
        <v>13.370000000000001</v>
      </c>
      <c r="AT65" s="173">
        <v>0</v>
      </c>
      <c r="AU65" s="173">
        <v>86.940000000000012</v>
      </c>
      <c r="AV65" s="173">
        <v>110.33999999999999</v>
      </c>
      <c r="AW65" s="173">
        <v>41.58</v>
      </c>
      <c r="AX65" s="173">
        <v>6.4710000000000001</v>
      </c>
      <c r="AY65" s="173">
        <v>115.01</v>
      </c>
      <c r="AZ65" s="173">
        <v>13.1761</v>
      </c>
      <c r="BA65" s="173">
        <v>868.03000000000009</v>
      </c>
      <c r="BB65" s="173">
        <v>38.61</v>
      </c>
      <c r="BC65" s="173">
        <v>5.0300000000000011</v>
      </c>
      <c r="BD65" s="173">
        <v>9319.6404000000002</v>
      </c>
      <c r="BE65" s="173">
        <v>19.630399999999998</v>
      </c>
      <c r="BF65" s="173">
        <v>9300.0099999999984</v>
      </c>
      <c r="BG65" s="173">
        <v>0</v>
      </c>
      <c r="BH65" s="173">
        <v>0</v>
      </c>
      <c r="BI65" s="173">
        <v>0</v>
      </c>
      <c r="BJ65" s="174">
        <v>0</v>
      </c>
    </row>
    <row r="66" spans="1:62" s="128" customFormat="1" ht="9">
      <c r="A66" s="175"/>
      <c r="B66" s="176"/>
      <c r="C66" s="177"/>
      <c r="BJ66" s="178"/>
    </row>
    <row r="68" spans="1:62">
      <c r="AQ68" s="124">
        <v>149.44111999999998</v>
      </c>
    </row>
  </sheetData>
  <mergeCells count="11">
    <mergeCell ref="A2:AR2"/>
    <mergeCell ref="A3:AS3"/>
    <mergeCell ref="AP4:AS4"/>
    <mergeCell ref="BH5:BH6"/>
    <mergeCell ref="BI5:BI6"/>
    <mergeCell ref="BJ5:BJ6"/>
    <mergeCell ref="A5:A6"/>
    <mergeCell ref="B5:B6"/>
    <mergeCell ref="C5:C6"/>
    <mergeCell ref="D5:D6"/>
    <mergeCell ref="E5:BG5"/>
  </mergeCells>
  <printOptions horizontalCentered="1"/>
  <pageMargins left="0.79" right="0" top="0.68" bottom="0.2" header="0.31496062992125984" footer="0.31496062992125984"/>
  <pageSetup paperSize="8"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pane ySplit="1" topLeftCell="A2" activePane="bottomLeft" state="frozen"/>
      <selection pane="bottomLeft" activeCell="A4" sqref="A4"/>
    </sheetView>
  </sheetViews>
  <sheetFormatPr defaultRowHeight="16.5"/>
  <cols>
    <col min="1" max="1" width="120.84375" customWidth="1"/>
  </cols>
  <sheetData>
    <row r="1" spans="1:1">
      <c r="A1" s="721" t="s">
        <v>1356</v>
      </c>
    </row>
    <row r="2" spans="1:1" ht="100" customHeight="1">
      <c r="A2" s="722" t="s">
        <v>1357</v>
      </c>
    </row>
    <row r="3" spans="1:1">
      <c r="A3" s="721" t="s">
        <v>1358</v>
      </c>
    </row>
    <row r="4" spans="1:1" ht="279.64999999999998" customHeight="1">
      <c r="A4" s="723" t="s">
        <v>1359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560"/>
  <sheetViews>
    <sheetView view="pageBreakPreview" zoomScaleNormal="100" zoomScaleSheetLayoutView="100" workbookViewId="0">
      <pane xSplit="4" ySplit="4" topLeftCell="E193" activePane="bottomRight" state="frozen"/>
      <selection pane="topRight" activeCell="D1" sqref="D1"/>
      <selection pane="bottomLeft" activeCell="A5" sqref="A5"/>
      <selection pane="bottomRight" activeCell="E196" sqref="E196"/>
    </sheetView>
  </sheetViews>
  <sheetFormatPr defaultColWidth="8.84375" defaultRowHeight="15.5"/>
  <cols>
    <col min="1" max="1" width="4.84375" style="791" customWidth="1"/>
    <col min="2" max="2" width="48.69140625" style="788" customWidth="1"/>
    <col min="3" max="3" width="7" style="581" customWidth="1"/>
    <col min="4" max="4" width="10.69140625" style="581" customWidth="1"/>
    <col min="5" max="5" width="13.3046875" style="581" customWidth="1"/>
    <col min="6" max="6" width="20.07421875" style="792" customWidth="1"/>
    <col min="7" max="7" width="28.07421875" style="793" customWidth="1"/>
    <col min="8" max="133" width="8.84375" style="581"/>
    <col min="134" max="134" width="4.84375" style="581" customWidth="1"/>
    <col min="135" max="135" width="49.84375" style="581" customWidth="1"/>
    <col min="136" max="136" width="6.84375" style="581" customWidth="1"/>
    <col min="137" max="137" width="10.69140625" style="581" customWidth="1"/>
    <col min="138" max="138" width="13.3046875" style="581" customWidth="1"/>
    <col min="139" max="139" width="14.07421875" style="581" customWidth="1"/>
    <col min="140" max="140" width="19.07421875" style="581" customWidth="1"/>
    <col min="141" max="141" width="33.3046875" style="581" customWidth="1"/>
    <col min="142" max="142" width="35.3046875" style="581" customWidth="1"/>
    <col min="143" max="194" width="8.84375" style="581" customWidth="1"/>
    <col min="195" max="195" width="46.69140625" style="581" customWidth="1"/>
    <col min="196" max="389" width="8.84375" style="581"/>
    <col min="390" max="390" width="4.84375" style="581" customWidth="1"/>
    <col min="391" max="391" width="49.84375" style="581" customWidth="1"/>
    <col min="392" max="392" width="6.84375" style="581" customWidth="1"/>
    <col min="393" max="393" width="10.69140625" style="581" customWidth="1"/>
    <col min="394" max="394" width="13.3046875" style="581" customWidth="1"/>
    <col min="395" max="395" width="14.07421875" style="581" customWidth="1"/>
    <col min="396" max="396" width="19.07421875" style="581" customWidth="1"/>
    <col min="397" max="397" width="33.3046875" style="581" customWidth="1"/>
    <col min="398" max="398" width="35.3046875" style="581" customWidth="1"/>
    <col min="399" max="450" width="8.84375" style="581" customWidth="1"/>
    <col min="451" max="451" width="46.69140625" style="581" customWidth="1"/>
    <col min="452" max="645" width="8.84375" style="581"/>
    <col min="646" max="646" width="4.84375" style="581" customWidth="1"/>
    <col min="647" max="647" width="49.84375" style="581" customWidth="1"/>
    <col min="648" max="648" width="6.84375" style="581" customWidth="1"/>
    <col min="649" max="649" width="10.69140625" style="581" customWidth="1"/>
    <col min="650" max="650" width="13.3046875" style="581" customWidth="1"/>
    <col min="651" max="651" width="14.07421875" style="581" customWidth="1"/>
    <col min="652" max="652" width="19.07421875" style="581" customWidth="1"/>
    <col min="653" max="653" width="33.3046875" style="581" customWidth="1"/>
    <col min="654" max="654" width="35.3046875" style="581" customWidth="1"/>
    <col min="655" max="706" width="8.84375" style="581" customWidth="1"/>
    <col min="707" max="707" width="46.69140625" style="581" customWidth="1"/>
    <col min="708" max="901" width="8.84375" style="581"/>
    <col min="902" max="902" width="4.84375" style="581" customWidth="1"/>
    <col min="903" max="903" width="49.84375" style="581" customWidth="1"/>
    <col min="904" max="904" width="6.84375" style="581" customWidth="1"/>
    <col min="905" max="905" width="10.69140625" style="581" customWidth="1"/>
    <col min="906" max="906" width="13.3046875" style="581" customWidth="1"/>
    <col min="907" max="907" width="14.07421875" style="581" customWidth="1"/>
    <col min="908" max="908" width="19.07421875" style="581" customWidth="1"/>
    <col min="909" max="909" width="33.3046875" style="581" customWidth="1"/>
    <col min="910" max="910" width="35.3046875" style="581" customWidth="1"/>
    <col min="911" max="962" width="8.84375" style="581" customWidth="1"/>
    <col min="963" max="963" width="46.69140625" style="581" customWidth="1"/>
    <col min="964" max="1157" width="8.84375" style="581"/>
    <col min="1158" max="1158" width="4.84375" style="581" customWidth="1"/>
    <col min="1159" max="1159" width="49.84375" style="581" customWidth="1"/>
    <col min="1160" max="1160" width="6.84375" style="581" customWidth="1"/>
    <col min="1161" max="1161" width="10.69140625" style="581" customWidth="1"/>
    <col min="1162" max="1162" width="13.3046875" style="581" customWidth="1"/>
    <col min="1163" max="1163" width="14.07421875" style="581" customWidth="1"/>
    <col min="1164" max="1164" width="19.07421875" style="581" customWidth="1"/>
    <col min="1165" max="1165" width="33.3046875" style="581" customWidth="1"/>
    <col min="1166" max="1166" width="35.3046875" style="581" customWidth="1"/>
    <col min="1167" max="1218" width="8.84375" style="581" customWidth="1"/>
    <col min="1219" max="1219" width="46.69140625" style="581" customWidth="1"/>
    <col min="1220" max="1413" width="8.84375" style="581"/>
    <col min="1414" max="1414" width="4.84375" style="581" customWidth="1"/>
    <col min="1415" max="1415" width="49.84375" style="581" customWidth="1"/>
    <col min="1416" max="1416" width="6.84375" style="581" customWidth="1"/>
    <col min="1417" max="1417" width="10.69140625" style="581" customWidth="1"/>
    <col min="1418" max="1418" width="13.3046875" style="581" customWidth="1"/>
    <col min="1419" max="1419" width="14.07421875" style="581" customWidth="1"/>
    <col min="1420" max="1420" width="19.07421875" style="581" customWidth="1"/>
    <col min="1421" max="1421" width="33.3046875" style="581" customWidth="1"/>
    <col min="1422" max="1422" width="35.3046875" style="581" customWidth="1"/>
    <col min="1423" max="1474" width="8.84375" style="581" customWidth="1"/>
    <col min="1475" max="1475" width="46.69140625" style="581" customWidth="1"/>
    <col min="1476" max="1669" width="8.84375" style="581"/>
    <col min="1670" max="1670" width="4.84375" style="581" customWidth="1"/>
    <col min="1671" max="1671" width="49.84375" style="581" customWidth="1"/>
    <col min="1672" max="1672" width="6.84375" style="581" customWidth="1"/>
    <col min="1673" max="1673" width="10.69140625" style="581" customWidth="1"/>
    <col min="1674" max="1674" width="13.3046875" style="581" customWidth="1"/>
    <col min="1675" max="1675" width="14.07421875" style="581" customWidth="1"/>
    <col min="1676" max="1676" width="19.07421875" style="581" customWidth="1"/>
    <col min="1677" max="1677" width="33.3046875" style="581" customWidth="1"/>
    <col min="1678" max="1678" width="35.3046875" style="581" customWidth="1"/>
    <col min="1679" max="1730" width="8.84375" style="581" customWidth="1"/>
    <col min="1731" max="1731" width="46.69140625" style="581" customWidth="1"/>
    <col min="1732" max="1925" width="8.84375" style="581"/>
    <col min="1926" max="1926" width="4.84375" style="581" customWidth="1"/>
    <col min="1927" max="1927" width="49.84375" style="581" customWidth="1"/>
    <col min="1928" max="1928" width="6.84375" style="581" customWidth="1"/>
    <col min="1929" max="1929" width="10.69140625" style="581" customWidth="1"/>
    <col min="1930" max="1930" width="13.3046875" style="581" customWidth="1"/>
    <col min="1931" max="1931" width="14.07421875" style="581" customWidth="1"/>
    <col min="1932" max="1932" width="19.07421875" style="581" customWidth="1"/>
    <col min="1933" max="1933" width="33.3046875" style="581" customWidth="1"/>
    <col min="1934" max="1934" width="35.3046875" style="581" customWidth="1"/>
    <col min="1935" max="1986" width="8.84375" style="581" customWidth="1"/>
    <col min="1987" max="1987" width="46.69140625" style="581" customWidth="1"/>
    <col min="1988" max="2181" width="8.84375" style="581"/>
    <col min="2182" max="2182" width="4.84375" style="581" customWidth="1"/>
    <col min="2183" max="2183" width="49.84375" style="581" customWidth="1"/>
    <col min="2184" max="2184" width="6.84375" style="581" customWidth="1"/>
    <col min="2185" max="2185" width="10.69140625" style="581" customWidth="1"/>
    <col min="2186" max="2186" width="13.3046875" style="581" customWidth="1"/>
    <col min="2187" max="2187" width="14.07421875" style="581" customWidth="1"/>
    <col min="2188" max="2188" width="19.07421875" style="581" customWidth="1"/>
    <col min="2189" max="2189" width="33.3046875" style="581" customWidth="1"/>
    <col min="2190" max="2190" width="35.3046875" style="581" customWidth="1"/>
    <col min="2191" max="2242" width="8.84375" style="581" customWidth="1"/>
    <col min="2243" max="2243" width="46.69140625" style="581" customWidth="1"/>
    <col min="2244" max="2437" width="8.84375" style="581"/>
    <col min="2438" max="2438" width="4.84375" style="581" customWidth="1"/>
    <col min="2439" max="2439" width="49.84375" style="581" customWidth="1"/>
    <col min="2440" max="2440" width="6.84375" style="581" customWidth="1"/>
    <col min="2441" max="2441" width="10.69140625" style="581" customWidth="1"/>
    <col min="2442" max="2442" width="13.3046875" style="581" customWidth="1"/>
    <col min="2443" max="2443" width="14.07421875" style="581" customWidth="1"/>
    <col min="2444" max="2444" width="19.07421875" style="581" customWidth="1"/>
    <col min="2445" max="2445" width="33.3046875" style="581" customWidth="1"/>
    <col min="2446" max="2446" width="35.3046875" style="581" customWidth="1"/>
    <col min="2447" max="2498" width="8.84375" style="581" customWidth="1"/>
    <col min="2499" max="2499" width="46.69140625" style="581" customWidth="1"/>
    <col min="2500" max="2693" width="8.84375" style="581"/>
    <col min="2694" max="2694" width="4.84375" style="581" customWidth="1"/>
    <col min="2695" max="2695" width="49.84375" style="581" customWidth="1"/>
    <col min="2696" max="2696" width="6.84375" style="581" customWidth="1"/>
    <col min="2697" max="2697" width="10.69140625" style="581" customWidth="1"/>
    <col min="2698" max="2698" width="13.3046875" style="581" customWidth="1"/>
    <col min="2699" max="2699" width="14.07421875" style="581" customWidth="1"/>
    <col min="2700" max="2700" width="19.07421875" style="581" customWidth="1"/>
    <col min="2701" max="2701" width="33.3046875" style="581" customWidth="1"/>
    <col min="2702" max="2702" width="35.3046875" style="581" customWidth="1"/>
    <col min="2703" max="2754" width="8.84375" style="581" customWidth="1"/>
    <col min="2755" max="2755" width="46.69140625" style="581" customWidth="1"/>
    <col min="2756" max="2949" width="8.84375" style="581"/>
    <col min="2950" max="2950" width="4.84375" style="581" customWidth="1"/>
    <col min="2951" max="2951" width="49.84375" style="581" customWidth="1"/>
    <col min="2952" max="2952" width="6.84375" style="581" customWidth="1"/>
    <col min="2953" max="2953" width="10.69140625" style="581" customWidth="1"/>
    <col min="2954" max="2954" width="13.3046875" style="581" customWidth="1"/>
    <col min="2955" max="2955" width="14.07421875" style="581" customWidth="1"/>
    <col min="2956" max="2956" width="19.07421875" style="581" customWidth="1"/>
    <col min="2957" max="2957" width="33.3046875" style="581" customWidth="1"/>
    <col min="2958" max="2958" width="35.3046875" style="581" customWidth="1"/>
    <col min="2959" max="3010" width="8.84375" style="581" customWidth="1"/>
    <col min="3011" max="3011" width="46.69140625" style="581" customWidth="1"/>
    <col min="3012" max="3205" width="8.84375" style="581"/>
    <col min="3206" max="3206" width="4.84375" style="581" customWidth="1"/>
    <col min="3207" max="3207" width="49.84375" style="581" customWidth="1"/>
    <col min="3208" max="3208" width="6.84375" style="581" customWidth="1"/>
    <col min="3209" max="3209" width="10.69140625" style="581" customWidth="1"/>
    <col min="3210" max="3210" width="13.3046875" style="581" customWidth="1"/>
    <col min="3211" max="3211" width="14.07421875" style="581" customWidth="1"/>
    <col min="3212" max="3212" width="19.07421875" style="581" customWidth="1"/>
    <col min="3213" max="3213" width="33.3046875" style="581" customWidth="1"/>
    <col min="3214" max="3214" width="35.3046875" style="581" customWidth="1"/>
    <col min="3215" max="3266" width="8.84375" style="581" customWidth="1"/>
    <col min="3267" max="3267" width="46.69140625" style="581" customWidth="1"/>
    <col min="3268" max="3461" width="8.84375" style="581"/>
    <col min="3462" max="3462" width="4.84375" style="581" customWidth="1"/>
    <col min="3463" max="3463" width="49.84375" style="581" customWidth="1"/>
    <col min="3464" max="3464" width="6.84375" style="581" customWidth="1"/>
    <col min="3465" max="3465" width="10.69140625" style="581" customWidth="1"/>
    <col min="3466" max="3466" width="13.3046875" style="581" customWidth="1"/>
    <col min="3467" max="3467" width="14.07421875" style="581" customWidth="1"/>
    <col min="3468" max="3468" width="19.07421875" style="581" customWidth="1"/>
    <col min="3469" max="3469" width="33.3046875" style="581" customWidth="1"/>
    <col min="3470" max="3470" width="35.3046875" style="581" customWidth="1"/>
    <col min="3471" max="3522" width="8.84375" style="581" customWidth="1"/>
    <col min="3523" max="3523" width="46.69140625" style="581" customWidth="1"/>
    <col min="3524" max="3717" width="8.84375" style="581"/>
    <col min="3718" max="3718" width="4.84375" style="581" customWidth="1"/>
    <col min="3719" max="3719" width="49.84375" style="581" customWidth="1"/>
    <col min="3720" max="3720" width="6.84375" style="581" customWidth="1"/>
    <col min="3721" max="3721" width="10.69140625" style="581" customWidth="1"/>
    <col min="3722" max="3722" width="13.3046875" style="581" customWidth="1"/>
    <col min="3723" max="3723" width="14.07421875" style="581" customWidth="1"/>
    <col min="3724" max="3724" width="19.07421875" style="581" customWidth="1"/>
    <col min="3725" max="3725" width="33.3046875" style="581" customWidth="1"/>
    <col min="3726" max="3726" width="35.3046875" style="581" customWidth="1"/>
    <col min="3727" max="3778" width="8.84375" style="581" customWidth="1"/>
    <col min="3779" max="3779" width="46.69140625" style="581" customWidth="1"/>
    <col min="3780" max="3973" width="8.84375" style="581"/>
    <col min="3974" max="3974" width="4.84375" style="581" customWidth="1"/>
    <col min="3975" max="3975" width="49.84375" style="581" customWidth="1"/>
    <col min="3976" max="3976" width="6.84375" style="581" customWidth="1"/>
    <col min="3977" max="3977" width="10.69140625" style="581" customWidth="1"/>
    <col min="3978" max="3978" width="13.3046875" style="581" customWidth="1"/>
    <col min="3979" max="3979" width="14.07421875" style="581" customWidth="1"/>
    <col min="3980" max="3980" width="19.07421875" style="581" customWidth="1"/>
    <col min="3981" max="3981" width="33.3046875" style="581" customWidth="1"/>
    <col min="3982" max="3982" width="35.3046875" style="581" customWidth="1"/>
    <col min="3983" max="4034" width="8.84375" style="581" customWidth="1"/>
    <col min="4035" max="4035" width="46.69140625" style="581" customWidth="1"/>
    <col min="4036" max="4229" width="8.84375" style="581"/>
    <col min="4230" max="4230" width="4.84375" style="581" customWidth="1"/>
    <col min="4231" max="4231" width="49.84375" style="581" customWidth="1"/>
    <col min="4232" max="4232" width="6.84375" style="581" customWidth="1"/>
    <col min="4233" max="4233" width="10.69140625" style="581" customWidth="1"/>
    <col min="4234" max="4234" width="13.3046875" style="581" customWidth="1"/>
    <col min="4235" max="4235" width="14.07421875" style="581" customWidth="1"/>
    <col min="4236" max="4236" width="19.07421875" style="581" customWidth="1"/>
    <col min="4237" max="4237" width="33.3046875" style="581" customWidth="1"/>
    <col min="4238" max="4238" width="35.3046875" style="581" customWidth="1"/>
    <col min="4239" max="4290" width="8.84375" style="581" customWidth="1"/>
    <col min="4291" max="4291" width="46.69140625" style="581" customWidth="1"/>
    <col min="4292" max="4485" width="8.84375" style="581"/>
    <col min="4486" max="4486" width="4.84375" style="581" customWidth="1"/>
    <col min="4487" max="4487" width="49.84375" style="581" customWidth="1"/>
    <col min="4488" max="4488" width="6.84375" style="581" customWidth="1"/>
    <col min="4489" max="4489" width="10.69140625" style="581" customWidth="1"/>
    <col min="4490" max="4490" width="13.3046875" style="581" customWidth="1"/>
    <col min="4491" max="4491" width="14.07421875" style="581" customWidth="1"/>
    <col min="4492" max="4492" width="19.07421875" style="581" customWidth="1"/>
    <col min="4493" max="4493" width="33.3046875" style="581" customWidth="1"/>
    <col min="4494" max="4494" width="35.3046875" style="581" customWidth="1"/>
    <col min="4495" max="4546" width="8.84375" style="581" customWidth="1"/>
    <col min="4547" max="4547" width="46.69140625" style="581" customWidth="1"/>
    <col min="4548" max="4741" width="8.84375" style="581"/>
    <col min="4742" max="4742" width="4.84375" style="581" customWidth="1"/>
    <col min="4743" max="4743" width="49.84375" style="581" customWidth="1"/>
    <col min="4744" max="4744" width="6.84375" style="581" customWidth="1"/>
    <col min="4745" max="4745" width="10.69140625" style="581" customWidth="1"/>
    <col min="4746" max="4746" width="13.3046875" style="581" customWidth="1"/>
    <col min="4747" max="4747" width="14.07421875" style="581" customWidth="1"/>
    <col min="4748" max="4748" width="19.07421875" style="581" customWidth="1"/>
    <col min="4749" max="4749" width="33.3046875" style="581" customWidth="1"/>
    <col min="4750" max="4750" width="35.3046875" style="581" customWidth="1"/>
    <col min="4751" max="4802" width="8.84375" style="581" customWidth="1"/>
    <col min="4803" max="4803" width="46.69140625" style="581" customWidth="1"/>
    <col min="4804" max="4997" width="8.84375" style="581"/>
    <col min="4998" max="4998" width="4.84375" style="581" customWidth="1"/>
    <col min="4999" max="4999" width="49.84375" style="581" customWidth="1"/>
    <col min="5000" max="5000" width="6.84375" style="581" customWidth="1"/>
    <col min="5001" max="5001" width="10.69140625" style="581" customWidth="1"/>
    <col min="5002" max="5002" width="13.3046875" style="581" customWidth="1"/>
    <col min="5003" max="5003" width="14.07421875" style="581" customWidth="1"/>
    <col min="5004" max="5004" width="19.07421875" style="581" customWidth="1"/>
    <col min="5005" max="5005" width="33.3046875" style="581" customWidth="1"/>
    <col min="5006" max="5006" width="35.3046875" style="581" customWidth="1"/>
    <col min="5007" max="5058" width="8.84375" style="581" customWidth="1"/>
    <col min="5059" max="5059" width="46.69140625" style="581" customWidth="1"/>
    <col min="5060" max="5253" width="8.84375" style="581"/>
    <col min="5254" max="5254" width="4.84375" style="581" customWidth="1"/>
    <col min="5255" max="5255" width="49.84375" style="581" customWidth="1"/>
    <col min="5256" max="5256" width="6.84375" style="581" customWidth="1"/>
    <col min="5257" max="5257" width="10.69140625" style="581" customWidth="1"/>
    <col min="5258" max="5258" width="13.3046875" style="581" customWidth="1"/>
    <col min="5259" max="5259" width="14.07421875" style="581" customWidth="1"/>
    <col min="5260" max="5260" width="19.07421875" style="581" customWidth="1"/>
    <col min="5261" max="5261" width="33.3046875" style="581" customWidth="1"/>
    <col min="5262" max="5262" width="35.3046875" style="581" customWidth="1"/>
    <col min="5263" max="5314" width="8.84375" style="581" customWidth="1"/>
    <col min="5315" max="5315" width="46.69140625" style="581" customWidth="1"/>
    <col min="5316" max="5509" width="8.84375" style="581"/>
    <col min="5510" max="5510" width="4.84375" style="581" customWidth="1"/>
    <col min="5511" max="5511" width="49.84375" style="581" customWidth="1"/>
    <col min="5512" max="5512" width="6.84375" style="581" customWidth="1"/>
    <col min="5513" max="5513" width="10.69140625" style="581" customWidth="1"/>
    <col min="5514" max="5514" width="13.3046875" style="581" customWidth="1"/>
    <col min="5515" max="5515" width="14.07421875" style="581" customWidth="1"/>
    <col min="5516" max="5516" width="19.07421875" style="581" customWidth="1"/>
    <col min="5517" max="5517" width="33.3046875" style="581" customWidth="1"/>
    <col min="5518" max="5518" width="35.3046875" style="581" customWidth="1"/>
    <col min="5519" max="5570" width="8.84375" style="581" customWidth="1"/>
    <col min="5571" max="5571" width="46.69140625" style="581" customWidth="1"/>
    <col min="5572" max="5765" width="8.84375" style="581"/>
    <col min="5766" max="5766" width="4.84375" style="581" customWidth="1"/>
    <col min="5767" max="5767" width="49.84375" style="581" customWidth="1"/>
    <col min="5768" max="5768" width="6.84375" style="581" customWidth="1"/>
    <col min="5769" max="5769" width="10.69140625" style="581" customWidth="1"/>
    <col min="5770" max="5770" width="13.3046875" style="581" customWidth="1"/>
    <col min="5771" max="5771" width="14.07421875" style="581" customWidth="1"/>
    <col min="5772" max="5772" width="19.07421875" style="581" customWidth="1"/>
    <col min="5773" max="5773" width="33.3046875" style="581" customWidth="1"/>
    <col min="5774" max="5774" width="35.3046875" style="581" customWidth="1"/>
    <col min="5775" max="5826" width="8.84375" style="581" customWidth="1"/>
    <col min="5827" max="5827" width="46.69140625" style="581" customWidth="1"/>
    <col min="5828" max="6021" width="8.84375" style="581"/>
    <col min="6022" max="6022" width="4.84375" style="581" customWidth="1"/>
    <col min="6023" max="6023" width="49.84375" style="581" customWidth="1"/>
    <col min="6024" max="6024" width="6.84375" style="581" customWidth="1"/>
    <col min="6025" max="6025" width="10.69140625" style="581" customWidth="1"/>
    <col min="6026" max="6026" width="13.3046875" style="581" customWidth="1"/>
    <col min="6027" max="6027" width="14.07421875" style="581" customWidth="1"/>
    <col min="6028" max="6028" width="19.07421875" style="581" customWidth="1"/>
    <col min="6029" max="6029" width="33.3046875" style="581" customWidth="1"/>
    <col min="6030" max="6030" width="35.3046875" style="581" customWidth="1"/>
    <col min="6031" max="6082" width="8.84375" style="581" customWidth="1"/>
    <col min="6083" max="6083" width="46.69140625" style="581" customWidth="1"/>
    <col min="6084" max="6277" width="8.84375" style="581"/>
    <col min="6278" max="6278" width="4.84375" style="581" customWidth="1"/>
    <col min="6279" max="6279" width="49.84375" style="581" customWidth="1"/>
    <col min="6280" max="6280" width="6.84375" style="581" customWidth="1"/>
    <col min="6281" max="6281" width="10.69140625" style="581" customWidth="1"/>
    <col min="6282" max="6282" width="13.3046875" style="581" customWidth="1"/>
    <col min="6283" max="6283" width="14.07421875" style="581" customWidth="1"/>
    <col min="6284" max="6284" width="19.07421875" style="581" customWidth="1"/>
    <col min="6285" max="6285" width="33.3046875" style="581" customWidth="1"/>
    <col min="6286" max="6286" width="35.3046875" style="581" customWidth="1"/>
    <col min="6287" max="6338" width="8.84375" style="581" customWidth="1"/>
    <col min="6339" max="6339" width="46.69140625" style="581" customWidth="1"/>
    <col min="6340" max="6533" width="8.84375" style="581"/>
    <col min="6534" max="6534" width="4.84375" style="581" customWidth="1"/>
    <col min="6535" max="6535" width="49.84375" style="581" customWidth="1"/>
    <col min="6536" max="6536" width="6.84375" style="581" customWidth="1"/>
    <col min="6537" max="6537" width="10.69140625" style="581" customWidth="1"/>
    <col min="6538" max="6538" width="13.3046875" style="581" customWidth="1"/>
    <col min="6539" max="6539" width="14.07421875" style="581" customWidth="1"/>
    <col min="6540" max="6540" width="19.07421875" style="581" customWidth="1"/>
    <col min="6541" max="6541" width="33.3046875" style="581" customWidth="1"/>
    <col min="6542" max="6542" width="35.3046875" style="581" customWidth="1"/>
    <col min="6543" max="6594" width="8.84375" style="581" customWidth="1"/>
    <col min="6595" max="6595" width="46.69140625" style="581" customWidth="1"/>
    <col min="6596" max="6789" width="8.84375" style="581"/>
    <col min="6790" max="6790" width="4.84375" style="581" customWidth="1"/>
    <col min="6791" max="6791" width="49.84375" style="581" customWidth="1"/>
    <col min="6792" max="6792" width="6.84375" style="581" customWidth="1"/>
    <col min="6793" max="6793" width="10.69140625" style="581" customWidth="1"/>
    <col min="6794" max="6794" width="13.3046875" style="581" customWidth="1"/>
    <col min="6795" max="6795" width="14.07421875" style="581" customWidth="1"/>
    <col min="6796" max="6796" width="19.07421875" style="581" customWidth="1"/>
    <col min="6797" max="6797" width="33.3046875" style="581" customWidth="1"/>
    <col min="6798" max="6798" width="35.3046875" style="581" customWidth="1"/>
    <col min="6799" max="6850" width="8.84375" style="581" customWidth="1"/>
    <col min="6851" max="6851" width="46.69140625" style="581" customWidth="1"/>
    <col min="6852" max="7045" width="8.84375" style="581"/>
    <col min="7046" max="7046" width="4.84375" style="581" customWidth="1"/>
    <col min="7047" max="7047" width="49.84375" style="581" customWidth="1"/>
    <col min="7048" max="7048" width="6.84375" style="581" customWidth="1"/>
    <col min="7049" max="7049" width="10.69140625" style="581" customWidth="1"/>
    <col min="7050" max="7050" width="13.3046875" style="581" customWidth="1"/>
    <col min="7051" max="7051" width="14.07421875" style="581" customWidth="1"/>
    <col min="7052" max="7052" width="19.07421875" style="581" customWidth="1"/>
    <col min="7053" max="7053" width="33.3046875" style="581" customWidth="1"/>
    <col min="7054" max="7054" width="35.3046875" style="581" customWidth="1"/>
    <col min="7055" max="7106" width="8.84375" style="581" customWidth="1"/>
    <col min="7107" max="7107" width="46.69140625" style="581" customWidth="1"/>
    <col min="7108" max="7301" width="8.84375" style="581"/>
    <col min="7302" max="7302" width="4.84375" style="581" customWidth="1"/>
    <col min="7303" max="7303" width="49.84375" style="581" customWidth="1"/>
    <col min="7304" max="7304" width="6.84375" style="581" customWidth="1"/>
    <col min="7305" max="7305" width="10.69140625" style="581" customWidth="1"/>
    <col min="7306" max="7306" width="13.3046875" style="581" customWidth="1"/>
    <col min="7307" max="7307" width="14.07421875" style="581" customWidth="1"/>
    <col min="7308" max="7308" width="19.07421875" style="581" customWidth="1"/>
    <col min="7309" max="7309" width="33.3046875" style="581" customWidth="1"/>
    <col min="7310" max="7310" width="35.3046875" style="581" customWidth="1"/>
    <col min="7311" max="7362" width="8.84375" style="581" customWidth="1"/>
    <col min="7363" max="7363" width="46.69140625" style="581" customWidth="1"/>
    <col min="7364" max="7557" width="8.84375" style="581"/>
    <col min="7558" max="7558" width="4.84375" style="581" customWidth="1"/>
    <col min="7559" max="7559" width="49.84375" style="581" customWidth="1"/>
    <col min="7560" max="7560" width="6.84375" style="581" customWidth="1"/>
    <col min="7561" max="7561" width="10.69140625" style="581" customWidth="1"/>
    <col min="7562" max="7562" width="13.3046875" style="581" customWidth="1"/>
    <col min="7563" max="7563" width="14.07421875" style="581" customWidth="1"/>
    <col min="7564" max="7564" width="19.07421875" style="581" customWidth="1"/>
    <col min="7565" max="7565" width="33.3046875" style="581" customWidth="1"/>
    <col min="7566" max="7566" width="35.3046875" style="581" customWidth="1"/>
    <col min="7567" max="7618" width="8.84375" style="581" customWidth="1"/>
    <col min="7619" max="7619" width="46.69140625" style="581" customWidth="1"/>
    <col min="7620" max="7813" width="8.84375" style="581"/>
    <col min="7814" max="7814" width="4.84375" style="581" customWidth="1"/>
    <col min="7815" max="7815" width="49.84375" style="581" customWidth="1"/>
    <col min="7816" max="7816" width="6.84375" style="581" customWidth="1"/>
    <col min="7817" max="7817" width="10.69140625" style="581" customWidth="1"/>
    <col min="7818" max="7818" width="13.3046875" style="581" customWidth="1"/>
    <col min="7819" max="7819" width="14.07421875" style="581" customWidth="1"/>
    <col min="7820" max="7820" width="19.07421875" style="581" customWidth="1"/>
    <col min="7821" max="7821" width="33.3046875" style="581" customWidth="1"/>
    <col min="7822" max="7822" width="35.3046875" style="581" customWidth="1"/>
    <col min="7823" max="7874" width="8.84375" style="581" customWidth="1"/>
    <col min="7875" max="7875" width="46.69140625" style="581" customWidth="1"/>
    <col min="7876" max="8069" width="8.84375" style="581"/>
    <col min="8070" max="8070" width="4.84375" style="581" customWidth="1"/>
    <col min="8071" max="8071" width="49.84375" style="581" customWidth="1"/>
    <col min="8072" max="8072" width="6.84375" style="581" customWidth="1"/>
    <col min="8073" max="8073" width="10.69140625" style="581" customWidth="1"/>
    <col min="8074" max="8074" width="13.3046875" style="581" customWidth="1"/>
    <col min="8075" max="8075" width="14.07421875" style="581" customWidth="1"/>
    <col min="8076" max="8076" width="19.07421875" style="581" customWidth="1"/>
    <col min="8077" max="8077" width="33.3046875" style="581" customWidth="1"/>
    <col min="8078" max="8078" width="35.3046875" style="581" customWidth="1"/>
    <col min="8079" max="8130" width="8.84375" style="581" customWidth="1"/>
    <col min="8131" max="8131" width="46.69140625" style="581" customWidth="1"/>
    <col min="8132" max="8325" width="8.84375" style="581"/>
    <col min="8326" max="8326" width="4.84375" style="581" customWidth="1"/>
    <col min="8327" max="8327" width="49.84375" style="581" customWidth="1"/>
    <col min="8328" max="8328" width="6.84375" style="581" customWidth="1"/>
    <col min="8329" max="8329" width="10.69140625" style="581" customWidth="1"/>
    <col min="8330" max="8330" width="13.3046875" style="581" customWidth="1"/>
    <col min="8331" max="8331" width="14.07421875" style="581" customWidth="1"/>
    <col min="8332" max="8332" width="19.07421875" style="581" customWidth="1"/>
    <col min="8333" max="8333" width="33.3046875" style="581" customWidth="1"/>
    <col min="8334" max="8334" width="35.3046875" style="581" customWidth="1"/>
    <col min="8335" max="8386" width="8.84375" style="581" customWidth="1"/>
    <col min="8387" max="8387" width="46.69140625" style="581" customWidth="1"/>
    <col min="8388" max="8581" width="8.84375" style="581"/>
    <col min="8582" max="8582" width="4.84375" style="581" customWidth="1"/>
    <col min="8583" max="8583" width="49.84375" style="581" customWidth="1"/>
    <col min="8584" max="8584" width="6.84375" style="581" customWidth="1"/>
    <col min="8585" max="8585" width="10.69140625" style="581" customWidth="1"/>
    <col min="8586" max="8586" width="13.3046875" style="581" customWidth="1"/>
    <col min="8587" max="8587" width="14.07421875" style="581" customWidth="1"/>
    <col min="8588" max="8588" width="19.07421875" style="581" customWidth="1"/>
    <col min="8589" max="8589" width="33.3046875" style="581" customWidth="1"/>
    <col min="8590" max="8590" width="35.3046875" style="581" customWidth="1"/>
    <col min="8591" max="8642" width="8.84375" style="581" customWidth="1"/>
    <col min="8643" max="8643" width="46.69140625" style="581" customWidth="1"/>
    <col min="8644" max="8837" width="8.84375" style="581"/>
    <col min="8838" max="8838" width="4.84375" style="581" customWidth="1"/>
    <col min="8839" max="8839" width="49.84375" style="581" customWidth="1"/>
    <col min="8840" max="8840" width="6.84375" style="581" customWidth="1"/>
    <col min="8841" max="8841" width="10.69140625" style="581" customWidth="1"/>
    <col min="8842" max="8842" width="13.3046875" style="581" customWidth="1"/>
    <col min="8843" max="8843" width="14.07421875" style="581" customWidth="1"/>
    <col min="8844" max="8844" width="19.07421875" style="581" customWidth="1"/>
    <col min="8845" max="8845" width="33.3046875" style="581" customWidth="1"/>
    <col min="8846" max="8846" width="35.3046875" style="581" customWidth="1"/>
    <col min="8847" max="8898" width="8.84375" style="581" customWidth="1"/>
    <col min="8899" max="8899" width="46.69140625" style="581" customWidth="1"/>
    <col min="8900" max="9093" width="8.84375" style="581"/>
    <col min="9094" max="9094" width="4.84375" style="581" customWidth="1"/>
    <col min="9095" max="9095" width="49.84375" style="581" customWidth="1"/>
    <col min="9096" max="9096" width="6.84375" style="581" customWidth="1"/>
    <col min="9097" max="9097" width="10.69140625" style="581" customWidth="1"/>
    <col min="9098" max="9098" width="13.3046875" style="581" customWidth="1"/>
    <col min="9099" max="9099" width="14.07421875" style="581" customWidth="1"/>
    <col min="9100" max="9100" width="19.07421875" style="581" customWidth="1"/>
    <col min="9101" max="9101" width="33.3046875" style="581" customWidth="1"/>
    <col min="9102" max="9102" width="35.3046875" style="581" customWidth="1"/>
    <col min="9103" max="9154" width="8.84375" style="581" customWidth="1"/>
    <col min="9155" max="9155" width="46.69140625" style="581" customWidth="1"/>
    <col min="9156" max="9349" width="8.84375" style="581"/>
    <col min="9350" max="9350" width="4.84375" style="581" customWidth="1"/>
    <col min="9351" max="9351" width="49.84375" style="581" customWidth="1"/>
    <col min="9352" max="9352" width="6.84375" style="581" customWidth="1"/>
    <col min="9353" max="9353" width="10.69140625" style="581" customWidth="1"/>
    <col min="9354" max="9354" width="13.3046875" style="581" customWidth="1"/>
    <col min="9355" max="9355" width="14.07421875" style="581" customWidth="1"/>
    <col min="9356" max="9356" width="19.07421875" style="581" customWidth="1"/>
    <col min="9357" max="9357" width="33.3046875" style="581" customWidth="1"/>
    <col min="9358" max="9358" width="35.3046875" style="581" customWidth="1"/>
    <col min="9359" max="9410" width="8.84375" style="581" customWidth="1"/>
    <col min="9411" max="9411" width="46.69140625" style="581" customWidth="1"/>
    <col min="9412" max="9605" width="8.84375" style="581"/>
    <col min="9606" max="9606" width="4.84375" style="581" customWidth="1"/>
    <col min="9607" max="9607" width="49.84375" style="581" customWidth="1"/>
    <col min="9608" max="9608" width="6.84375" style="581" customWidth="1"/>
    <col min="9609" max="9609" width="10.69140625" style="581" customWidth="1"/>
    <col min="9610" max="9610" width="13.3046875" style="581" customWidth="1"/>
    <col min="9611" max="9611" width="14.07421875" style="581" customWidth="1"/>
    <col min="9612" max="9612" width="19.07421875" style="581" customWidth="1"/>
    <col min="9613" max="9613" width="33.3046875" style="581" customWidth="1"/>
    <col min="9614" max="9614" width="35.3046875" style="581" customWidth="1"/>
    <col min="9615" max="9666" width="8.84375" style="581" customWidth="1"/>
    <col min="9667" max="9667" width="46.69140625" style="581" customWidth="1"/>
    <col min="9668" max="9861" width="8.84375" style="581"/>
    <col min="9862" max="9862" width="4.84375" style="581" customWidth="1"/>
    <col min="9863" max="9863" width="49.84375" style="581" customWidth="1"/>
    <col min="9864" max="9864" width="6.84375" style="581" customWidth="1"/>
    <col min="9865" max="9865" width="10.69140625" style="581" customWidth="1"/>
    <col min="9866" max="9866" width="13.3046875" style="581" customWidth="1"/>
    <col min="9867" max="9867" width="14.07421875" style="581" customWidth="1"/>
    <col min="9868" max="9868" width="19.07421875" style="581" customWidth="1"/>
    <col min="9869" max="9869" width="33.3046875" style="581" customWidth="1"/>
    <col min="9870" max="9870" width="35.3046875" style="581" customWidth="1"/>
    <col min="9871" max="9922" width="8.84375" style="581" customWidth="1"/>
    <col min="9923" max="9923" width="46.69140625" style="581" customWidth="1"/>
    <col min="9924" max="10117" width="8.84375" style="581"/>
    <col min="10118" max="10118" width="4.84375" style="581" customWidth="1"/>
    <col min="10119" max="10119" width="49.84375" style="581" customWidth="1"/>
    <col min="10120" max="10120" width="6.84375" style="581" customWidth="1"/>
    <col min="10121" max="10121" width="10.69140625" style="581" customWidth="1"/>
    <col min="10122" max="10122" width="13.3046875" style="581" customWidth="1"/>
    <col min="10123" max="10123" width="14.07421875" style="581" customWidth="1"/>
    <col min="10124" max="10124" width="19.07421875" style="581" customWidth="1"/>
    <col min="10125" max="10125" width="33.3046875" style="581" customWidth="1"/>
    <col min="10126" max="10126" width="35.3046875" style="581" customWidth="1"/>
    <col min="10127" max="10178" width="8.84375" style="581" customWidth="1"/>
    <col min="10179" max="10179" width="46.69140625" style="581" customWidth="1"/>
    <col min="10180" max="10373" width="8.84375" style="581"/>
    <col min="10374" max="10374" width="4.84375" style="581" customWidth="1"/>
    <col min="10375" max="10375" width="49.84375" style="581" customWidth="1"/>
    <col min="10376" max="10376" width="6.84375" style="581" customWidth="1"/>
    <col min="10377" max="10377" width="10.69140625" style="581" customWidth="1"/>
    <col min="10378" max="10378" width="13.3046875" style="581" customWidth="1"/>
    <col min="10379" max="10379" width="14.07421875" style="581" customWidth="1"/>
    <col min="10380" max="10380" width="19.07421875" style="581" customWidth="1"/>
    <col min="10381" max="10381" width="33.3046875" style="581" customWidth="1"/>
    <col min="10382" max="10382" width="35.3046875" style="581" customWidth="1"/>
    <col min="10383" max="10434" width="8.84375" style="581" customWidth="1"/>
    <col min="10435" max="10435" width="46.69140625" style="581" customWidth="1"/>
    <col min="10436" max="10629" width="8.84375" style="581"/>
    <col min="10630" max="10630" width="4.84375" style="581" customWidth="1"/>
    <col min="10631" max="10631" width="49.84375" style="581" customWidth="1"/>
    <col min="10632" max="10632" width="6.84375" style="581" customWidth="1"/>
    <col min="10633" max="10633" width="10.69140625" style="581" customWidth="1"/>
    <col min="10634" max="10634" width="13.3046875" style="581" customWidth="1"/>
    <col min="10635" max="10635" width="14.07421875" style="581" customWidth="1"/>
    <col min="10636" max="10636" width="19.07421875" style="581" customWidth="1"/>
    <col min="10637" max="10637" width="33.3046875" style="581" customWidth="1"/>
    <col min="10638" max="10638" width="35.3046875" style="581" customWidth="1"/>
    <col min="10639" max="10690" width="8.84375" style="581" customWidth="1"/>
    <col min="10691" max="10691" width="46.69140625" style="581" customWidth="1"/>
    <col min="10692" max="10885" width="8.84375" style="581"/>
    <col min="10886" max="10886" width="4.84375" style="581" customWidth="1"/>
    <col min="10887" max="10887" width="49.84375" style="581" customWidth="1"/>
    <col min="10888" max="10888" width="6.84375" style="581" customWidth="1"/>
    <col min="10889" max="10889" width="10.69140625" style="581" customWidth="1"/>
    <col min="10890" max="10890" width="13.3046875" style="581" customWidth="1"/>
    <col min="10891" max="10891" width="14.07421875" style="581" customWidth="1"/>
    <col min="10892" max="10892" width="19.07421875" style="581" customWidth="1"/>
    <col min="10893" max="10893" width="33.3046875" style="581" customWidth="1"/>
    <col min="10894" max="10894" width="35.3046875" style="581" customWidth="1"/>
    <col min="10895" max="10946" width="8.84375" style="581" customWidth="1"/>
    <col min="10947" max="10947" width="46.69140625" style="581" customWidth="1"/>
    <col min="10948" max="11141" width="8.84375" style="581"/>
    <col min="11142" max="11142" width="4.84375" style="581" customWidth="1"/>
    <col min="11143" max="11143" width="49.84375" style="581" customWidth="1"/>
    <col min="11144" max="11144" width="6.84375" style="581" customWidth="1"/>
    <col min="11145" max="11145" width="10.69140625" style="581" customWidth="1"/>
    <col min="11146" max="11146" width="13.3046875" style="581" customWidth="1"/>
    <col min="11147" max="11147" width="14.07421875" style="581" customWidth="1"/>
    <col min="11148" max="11148" width="19.07421875" style="581" customWidth="1"/>
    <col min="11149" max="11149" width="33.3046875" style="581" customWidth="1"/>
    <col min="11150" max="11150" width="35.3046875" style="581" customWidth="1"/>
    <col min="11151" max="11202" width="8.84375" style="581" customWidth="1"/>
    <col min="11203" max="11203" width="46.69140625" style="581" customWidth="1"/>
    <col min="11204" max="11397" width="8.84375" style="581"/>
    <col min="11398" max="11398" width="4.84375" style="581" customWidth="1"/>
    <col min="11399" max="11399" width="49.84375" style="581" customWidth="1"/>
    <col min="11400" max="11400" width="6.84375" style="581" customWidth="1"/>
    <col min="11401" max="11401" width="10.69140625" style="581" customWidth="1"/>
    <col min="11402" max="11402" width="13.3046875" style="581" customWidth="1"/>
    <col min="11403" max="11403" width="14.07421875" style="581" customWidth="1"/>
    <col min="11404" max="11404" width="19.07421875" style="581" customWidth="1"/>
    <col min="11405" max="11405" width="33.3046875" style="581" customWidth="1"/>
    <col min="11406" max="11406" width="35.3046875" style="581" customWidth="1"/>
    <col min="11407" max="11458" width="8.84375" style="581" customWidth="1"/>
    <col min="11459" max="11459" width="46.69140625" style="581" customWidth="1"/>
    <col min="11460" max="11653" width="8.84375" style="581"/>
    <col min="11654" max="11654" width="4.84375" style="581" customWidth="1"/>
    <col min="11655" max="11655" width="49.84375" style="581" customWidth="1"/>
    <col min="11656" max="11656" width="6.84375" style="581" customWidth="1"/>
    <col min="11657" max="11657" width="10.69140625" style="581" customWidth="1"/>
    <col min="11658" max="11658" width="13.3046875" style="581" customWidth="1"/>
    <col min="11659" max="11659" width="14.07421875" style="581" customWidth="1"/>
    <col min="11660" max="11660" width="19.07421875" style="581" customWidth="1"/>
    <col min="11661" max="11661" width="33.3046875" style="581" customWidth="1"/>
    <col min="11662" max="11662" width="35.3046875" style="581" customWidth="1"/>
    <col min="11663" max="11714" width="8.84375" style="581" customWidth="1"/>
    <col min="11715" max="11715" width="46.69140625" style="581" customWidth="1"/>
    <col min="11716" max="11909" width="8.84375" style="581"/>
    <col min="11910" max="11910" width="4.84375" style="581" customWidth="1"/>
    <col min="11911" max="11911" width="49.84375" style="581" customWidth="1"/>
    <col min="11912" max="11912" width="6.84375" style="581" customWidth="1"/>
    <col min="11913" max="11913" width="10.69140625" style="581" customWidth="1"/>
    <col min="11914" max="11914" width="13.3046875" style="581" customWidth="1"/>
    <col min="11915" max="11915" width="14.07421875" style="581" customWidth="1"/>
    <col min="11916" max="11916" width="19.07421875" style="581" customWidth="1"/>
    <col min="11917" max="11917" width="33.3046875" style="581" customWidth="1"/>
    <col min="11918" max="11918" width="35.3046875" style="581" customWidth="1"/>
    <col min="11919" max="11970" width="8.84375" style="581" customWidth="1"/>
    <col min="11971" max="11971" width="46.69140625" style="581" customWidth="1"/>
    <col min="11972" max="12165" width="8.84375" style="581"/>
    <col min="12166" max="12166" width="4.84375" style="581" customWidth="1"/>
    <col min="12167" max="12167" width="49.84375" style="581" customWidth="1"/>
    <col min="12168" max="12168" width="6.84375" style="581" customWidth="1"/>
    <col min="12169" max="12169" width="10.69140625" style="581" customWidth="1"/>
    <col min="12170" max="12170" width="13.3046875" style="581" customWidth="1"/>
    <col min="12171" max="12171" width="14.07421875" style="581" customWidth="1"/>
    <col min="12172" max="12172" width="19.07421875" style="581" customWidth="1"/>
    <col min="12173" max="12173" width="33.3046875" style="581" customWidth="1"/>
    <col min="12174" max="12174" width="35.3046875" style="581" customWidth="1"/>
    <col min="12175" max="12226" width="8.84375" style="581" customWidth="1"/>
    <col min="12227" max="12227" width="46.69140625" style="581" customWidth="1"/>
    <col min="12228" max="12421" width="8.84375" style="581"/>
    <col min="12422" max="12422" width="4.84375" style="581" customWidth="1"/>
    <col min="12423" max="12423" width="49.84375" style="581" customWidth="1"/>
    <col min="12424" max="12424" width="6.84375" style="581" customWidth="1"/>
    <col min="12425" max="12425" width="10.69140625" style="581" customWidth="1"/>
    <col min="12426" max="12426" width="13.3046875" style="581" customWidth="1"/>
    <col min="12427" max="12427" width="14.07421875" style="581" customWidth="1"/>
    <col min="12428" max="12428" width="19.07421875" style="581" customWidth="1"/>
    <col min="12429" max="12429" width="33.3046875" style="581" customWidth="1"/>
    <col min="12430" max="12430" width="35.3046875" style="581" customWidth="1"/>
    <col min="12431" max="12482" width="8.84375" style="581" customWidth="1"/>
    <col min="12483" max="12483" width="46.69140625" style="581" customWidth="1"/>
    <col min="12484" max="12677" width="8.84375" style="581"/>
    <col min="12678" max="12678" width="4.84375" style="581" customWidth="1"/>
    <col min="12679" max="12679" width="49.84375" style="581" customWidth="1"/>
    <col min="12680" max="12680" width="6.84375" style="581" customWidth="1"/>
    <col min="12681" max="12681" width="10.69140625" style="581" customWidth="1"/>
    <col min="12682" max="12682" width="13.3046875" style="581" customWidth="1"/>
    <col min="12683" max="12683" width="14.07421875" style="581" customWidth="1"/>
    <col min="12684" max="12684" width="19.07421875" style="581" customWidth="1"/>
    <col min="12685" max="12685" width="33.3046875" style="581" customWidth="1"/>
    <col min="12686" max="12686" width="35.3046875" style="581" customWidth="1"/>
    <col min="12687" max="12738" width="8.84375" style="581" customWidth="1"/>
    <col min="12739" max="12739" width="46.69140625" style="581" customWidth="1"/>
    <col min="12740" max="12933" width="8.84375" style="581"/>
    <col min="12934" max="12934" width="4.84375" style="581" customWidth="1"/>
    <col min="12935" max="12935" width="49.84375" style="581" customWidth="1"/>
    <col min="12936" max="12936" width="6.84375" style="581" customWidth="1"/>
    <col min="12937" max="12937" width="10.69140625" style="581" customWidth="1"/>
    <col min="12938" max="12938" width="13.3046875" style="581" customWidth="1"/>
    <col min="12939" max="12939" width="14.07421875" style="581" customWidth="1"/>
    <col min="12940" max="12940" width="19.07421875" style="581" customWidth="1"/>
    <col min="12941" max="12941" width="33.3046875" style="581" customWidth="1"/>
    <col min="12942" max="12942" width="35.3046875" style="581" customWidth="1"/>
    <col min="12943" max="12994" width="8.84375" style="581" customWidth="1"/>
    <col min="12995" max="12995" width="46.69140625" style="581" customWidth="1"/>
    <col min="12996" max="13189" width="8.84375" style="581"/>
    <col min="13190" max="13190" width="4.84375" style="581" customWidth="1"/>
    <col min="13191" max="13191" width="49.84375" style="581" customWidth="1"/>
    <col min="13192" max="13192" width="6.84375" style="581" customWidth="1"/>
    <col min="13193" max="13193" width="10.69140625" style="581" customWidth="1"/>
    <col min="13194" max="13194" width="13.3046875" style="581" customWidth="1"/>
    <col min="13195" max="13195" width="14.07421875" style="581" customWidth="1"/>
    <col min="13196" max="13196" width="19.07421875" style="581" customWidth="1"/>
    <col min="13197" max="13197" width="33.3046875" style="581" customWidth="1"/>
    <col min="13198" max="13198" width="35.3046875" style="581" customWidth="1"/>
    <col min="13199" max="13250" width="8.84375" style="581" customWidth="1"/>
    <col min="13251" max="13251" width="46.69140625" style="581" customWidth="1"/>
    <col min="13252" max="13445" width="8.84375" style="581"/>
    <col min="13446" max="13446" width="4.84375" style="581" customWidth="1"/>
    <col min="13447" max="13447" width="49.84375" style="581" customWidth="1"/>
    <col min="13448" max="13448" width="6.84375" style="581" customWidth="1"/>
    <col min="13449" max="13449" width="10.69140625" style="581" customWidth="1"/>
    <col min="13450" max="13450" width="13.3046875" style="581" customWidth="1"/>
    <col min="13451" max="13451" width="14.07421875" style="581" customWidth="1"/>
    <col min="13452" max="13452" width="19.07421875" style="581" customWidth="1"/>
    <col min="13453" max="13453" width="33.3046875" style="581" customWidth="1"/>
    <col min="13454" max="13454" width="35.3046875" style="581" customWidth="1"/>
    <col min="13455" max="13506" width="8.84375" style="581" customWidth="1"/>
    <col min="13507" max="13507" width="46.69140625" style="581" customWidth="1"/>
    <col min="13508" max="13701" width="8.84375" style="581"/>
    <col min="13702" max="13702" width="4.84375" style="581" customWidth="1"/>
    <col min="13703" max="13703" width="49.84375" style="581" customWidth="1"/>
    <col min="13704" max="13704" width="6.84375" style="581" customWidth="1"/>
    <col min="13705" max="13705" width="10.69140625" style="581" customWidth="1"/>
    <col min="13706" max="13706" width="13.3046875" style="581" customWidth="1"/>
    <col min="13707" max="13707" width="14.07421875" style="581" customWidth="1"/>
    <col min="13708" max="13708" width="19.07421875" style="581" customWidth="1"/>
    <col min="13709" max="13709" width="33.3046875" style="581" customWidth="1"/>
    <col min="13710" max="13710" width="35.3046875" style="581" customWidth="1"/>
    <col min="13711" max="13762" width="8.84375" style="581" customWidth="1"/>
    <col min="13763" max="13763" width="46.69140625" style="581" customWidth="1"/>
    <col min="13764" max="13957" width="8.84375" style="581"/>
    <col min="13958" max="13958" width="4.84375" style="581" customWidth="1"/>
    <col min="13959" max="13959" width="49.84375" style="581" customWidth="1"/>
    <col min="13960" max="13960" width="6.84375" style="581" customWidth="1"/>
    <col min="13961" max="13961" width="10.69140625" style="581" customWidth="1"/>
    <col min="13962" max="13962" width="13.3046875" style="581" customWidth="1"/>
    <col min="13963" max="13963" width="14.07421875" style="581" customWidth="1"/>
    <col min="13964" max="13964" width="19.07421875" style="581" customWidth="1"/>
    <col min="13965" max="13965" width="33.3046875" style="581" customWidth="1"/>
    <col min="13966" max="13966" width="35.3046875" style="581" customWidth="1"/>
    <col min="13967" max="14018" width="8.84375" style="581" customWidth="1"/>
    <col min="14019" max="14019" width="46.69140625" style="581" customWidth="1"/>
    <col min="14020" max="14213" width="8.84375" style="581"/>
    <col min="14214" max="14214" width="4.84375" style="581" customWidth="1"/>
    <col min="14215" max="14215" width="49.84375" style="581" customWidth="1"/>
    <col min="14216" max="14216" width="6.84375" style="581" customWidth="1"/>
    <col min="14217" max="14217" width="10.69140625" style="581" customWidth="1"/>
    <col min="14218" max="14218" width="13.3046875" style="581" customWidth="1"/>
    <col min="14219" max="14219" width="14.07421875" style="581" customWidth="1"/>
    <col min="14220" max="14220" width="19.07421875" style="581" customWidth="1"/>
    <col min="14221" max="14221" width="33.3046875" style="581" customWidth="1"/>
    <col min="14222" max="14222" width="35.3046875" style="581" customWidth="1"/>
    <col min="14223" max="14274" width="8.84375" style="581" customWidth="1"/>
    <col min="14275" max="14275" width="46.69140625" style="581" customWidth="1"/>
    <col min="14276" max="14469" width="8.84375" style="581"/>
    <col min="14470" max="14470" width="4.84375" style="581" customWidth="1"/>
    <col min="14471" max="14471" width="49.84375" style="581" customWidth="1"/>
    <col min="14472" max="14472" width="6.84375" style="581" customWidth="1"/>
    <col min="14473" max="14473" width="10.69140625" style="581" customWidth="1"/>
    <col min="14474" max="14474" width="13.3046875" style="581" customWidth="1"/>
    <col min="14475" max="14475" width="14.07421875" style="581" customWidth="1"/>
    <col min="14476" max="14476" width="19.07421875" style="581" customWidth="1"/>
    <col min="14477" max="14477" width="33.3046875" style="581" customWidth="1"/>
    <col min="14478" max="14478" width="35.3046875" style="581" customWidth="1"/>
    <col min="14479" max="14530" width="8.84375" style="581" customWidth="1"/>
    <col min="14531" max="14531" width="46.69140625" style="581" customWidth="1"/>
    <col min="14532" max="14725" width="8.84375" style="581"/>
    <col min="14726" max="14726" width="4.84375" style="581" customWidth="1"/>
    <col min="14727" max="14727" width="49.84375" style="581" customWidth="1"/>
    <col min="14728" max="14728" width="6.84375" style="581" customWidth="1"/>
    <col min="14729" max="14729" width="10.69140625" style="581" customWidth="1"/>
    <col min="14730" max="14730" width="13.3046875" style="581" customWidth="1"/>
    <col min="14731" max="14731" width="14.07421875" style="581" customWidth="1"/>
    <col min="14732" max="14732" width="19.07421875" style="581" customWidth="1"/>
    <col min="14733" max="14733" width="33.3046875" style="581" customWidth="1"/>
    <col min="14734" max="14734" width="35.3046875" style="581" customWidth="1"/>
    <col min="14735" max="14786" width="8.84375" style="581" customWidth="1"/>
    <col min="14787" max="14787" width="46.69140625" style="581" customWidth="1"/>
    <col min="14788" max="14981" width="8.84375" style="581"/>
    <col min="14982" max="14982" width="4.84375" style="581" customWidth="1"/>
    <col min="14983" max="14983" width="49.84375" style="581" customWidth="1"/>
    <col min="14984" max="14984" width="6.84375" style="581" customWidth="1"/>
    <col min="14985" max="14985" width="10.69140625" style="581" customWidth="1"/>
    <col min="14986" max="14986" width="13.3046875" style="581" customWidth="1"/>
    <col min="14987" max="14987" width="14.07421875" style="581" customWidth="1"/>
    <col min="14988" max="14988" width="19.07421875" style="581" customWidth="1"/>
    <col min="14989" max="14989" width="33.3046875" style="581" customWidth="1"/>
    <col min="14990" max="14990" width="35.3046875" style="581" customWidth="1"/>
    <col min="14991" max="15042" width="8.84375" style="581" customWidth="1"/>
    <col min="15043" max="15043" width="46.69140625" style="581" customWidth="1"/>
    <col min="15044" max="15237" width="8.84375" style="581"/>
    <col min="15238" max="15238" width="4.84375" style="581" customWidth="1"/>
    <col min="15239" max="15239" width="49.84375" style="581" customWidth="1"/>
    <col min="15240" max="15240" width="6.84375" style="581" customWidth="1"/>
    <col min="15241" max="15241" width="10.69140625" style="581" customWidth="1"/>
    <col min="15242" max="15242" width="13.3046875" style="581" customWidth="1"/>
    <col min="15243" max="15243" width="14.07421875" style="581" customWidth="1"/>
    <col min="15244" max="15244" width="19.07421875" style="581" customWidth="1"/>
    <col min="15245" max="15245" width="33.3046875" style="581" customWidth="1"/>
    <col min="15246" max="15246" width="35.3046875" style="581" customWidth="1"/>
    <col min="15247" max="15298" width="8.84375" style="581" customWidth="1"/>
    <col min="15299" max="15299" width="46.69140625" style="581" customWidth="1"/>
    <col min="15300" max="15493" width="8.84375" style="581"/>
    <col min="15494" max="15494" width="4.84375" style="581" customWidth="1"/>
    <col min="15495" max="15495" width="49.84375" style="581" customWidth="1"/>
    <col min="15496" max="15496" width="6.84375" style="581" customWidth="1"/>
    <col min="15497" max="15497" width="10.69140625" style="581" customWidth="1"/>
    <col min="15498" max="15498" width="13.3046875" style="581" customWidth="1"/>
    <col min="15499" max="15499" width="14.07421875" style="581" customWidth="1"/>
    <col min="15500" max="15500" width="19.07421875" style="581" customWidth="1"/>
    <col min="15501" max="15501" width="33.3046875" style="581" customWidth="1"/>
    <col min="15502" max="15502" width="35.3046875" style="581" customWidth="1"/>
    <col min="15503" max="15554" width="8.84375" style="581" customWidth="1"/>
    <col min="15555" max="15555" width="46.69140625" style="581" customWidth="1"/>
    <col min="15556" max="15749" width="8.84375" style="581"/>
    <col min="15750" max="15750" width="4.84375" style="581" customWidth="1"/>
    <col min="15751" max="15751" width="49.84375" style="581" customWidth="1"/>
    <col min="15752" max="15752" width="6.84375" style="581" customWidth="1"/>
    <col min="15753" max="15753" width="10.69140625" style="581" customWidth="1"/>
    <col min="15754" max="15754" width="13.3046875" style="581" customWidth="1"/>
    <col min="15755" max="15755" width="14.07421875" style="581" customWidth="1"/>
    <col min="15756" max="15756" width="19.07421875" style="581" customWidth="1"/>
    <col min="15757" max="15757" width="33.3046875" style="581" customWidth="1"/>
    <col min="15758" max="15758" width="35.3046875" style="581" customWidth="1"/>
    <col min="15759" max="15810" width="8.84375" style="581" customWidth="1"/>
    <col min="15811" max="15811" width="46.69140625" style="581" customWidth="1"/>
    <col min="15812" max="16005" width="8.84375" style="581"/>
    <col min="16006" max="16006" width="4.84375" style="581" customWidth="1"/>
    <col min="16007" max="16007" width="49.84375" style="581" customWidth="1"/>
    <col min="16008" max="16008" width="6.84375" style="581" customWidth="1"/>
    <col min="16009" max="16009" width="10.69140625" style="581" customWidth="1"/>
    <col min="16010" max="16010" width="13.3046875" style="581" customWidth="1"/>
    <col min="16011" max="16011" width="14.07421875" style="581" customWidth="1"/>
    <col min="16012" max="16012" width="19.07421875" style="581" customWidth="1"/>
    <col min="16013" max="16013" width="33.3046875" style="581" customWidth="1"/>
    <col min="16014" max="16014" width="35.3046875" style="581" customWidth="1"/>
    <col min="16015" max="16066" width="8.84375" style="581" customWidth="1"/>
    <col min="16067" max="16067" width="46.69140625" style="581" customWidth="1"/>
    <col min="16068" max="16384" width="8.84375" style="581"/>
  </cols>
  <sheetData>
    <row r="1" spans="1:7" ht="17.5" customHeight="1">
      <c r="A1" s="1071"/>
      <c r="B1" s="1071"/>
      <c r="C1" s="1071"/>
      <c r="D1" s="1071"/>
      <c r="E1" s="1071"/>
      <c r="F1" s="1071"/>
      <c r="G1" s="1071"/>
    </row>
    <row r="2" spans="1:7" ht="16.5" customHeight="1">
      <c r="A2" s="1006" t="s">
        <v>981</v>
      </c>
      <c r="B2" s="1006"/>
      <c r="C2" s="1006"/>
      <c r="D2" s="1006"/>
      <c r="E2" s="1006"/>
      <c r="F2" s="1006"/>
      <c r="G2" s="1006"/>
    </row>
    <row r="3" spans="1:7" ht="16.5">
      <c r="A3" s="1008" t="s">
        <v>343</v>
      </c>
      <c r="B3" s="1008"/>
      <c r="C3" s="1008"/>
      <c r="D3" s="1008"/>
      <c r="E3" s="1008"/>
      <c r="F3" s="1008"/>
      <c r="G3" s="1008"/>
    </row>
    <row r="4" spans="1:7" s="662" customFormat="1" ht="45">
      <c r="A4" s="799" t="s">
        <v>0</v>
      </c>
      <c r="B4" s="800" t="s">
        <v>240</v>
      </c>
      <c r="C4" s="800" t="s">
        <v>410</v>
      </c>
      <c r="D4" s="800" t="s">
        <v>721</v>
      </c>
      <c r="E4" s="800" t="s">
        <v>722</v>
      </c>
      <c r="F4" s="749" t="s">
        <v>2</v>
      </c>
      <c r="G4" s="749" t="s">
        <v>242</v>
      </c>
    </row>
    <row r="5" spans="1:7" hidden="1">
      <c r="A5" s="57">
        <v>-1</v>
      </c>
      <c r="B5" s="57">
        <v>-2</v>
      </c>
      <c r="C5" s="57">
        <v>-3</v>
      </c>
      <c r="D5" s="57">
        <v>-4</v>
      </c>
      <c r="E5" s="57">
        <v>-5</v>
      </c>
      <c r="F5" s="57">
        <v>-6</v>
      </c>
      <c r="G5" s="750">
        <v>-7</v>
      </c>
    </row>
    <row r="6" spans="1:7" s="754" customFormat="1" ht="15.75" customHeight="1">
      <c r="A6" s="751"/>
      <c r="B6" s="746" t="s">
        <v>340</v>
      </c>
      <c r="C6" s="746"/>
      <c r="D6" s="752">
        <f>D7+D129</f>
        <v>3316.8083500000002</v>
      </c>
      <c r="E6" s="752">
        <f>E7+E129</f>
        <v>1448.6168500000001</v>
      </c>
      <c r="F6" s="746"/>
      <c r="G6" s="753"/>
    </row>
    <row r="7" spans="1:7" ht="52">
      <c r="A7" s="93" t="s">
        <v>186</v>
      </c>
      <c r="B7" s="93" t="s">
        <v>715</v>
      </c>
      <c r="C7" s="94"/>
      <c r="D7" s="703">
        <f>D8+D15+D17+D83+D124</f>
        <v>2637.28784</v>
      </c>
      <c r="E7" s="703">
        <f>E8+E15+E17+E83+E124</f>
        <v>988.18334000000016</v>
      </c>
      <c r="F7" s="755"/>
      <c r="G7" s="756" t="s">
        <v>724</v>
      </c>
    </row>
    <row r="8" spans="1:7">
      <c r="A8" s="95" t="s">
        <v>22</v>
      </c>
      <c r="B8" s="86" t="s">
        <v>23</v>
      </c>
      <c r="C8" s="73"/>
      <c r="D8" s="708">
        <f>SUM(D9:D14)</f>
        <v>45.135999999999996</v>
      </c>
      <c r="E8" s="708">
        <f>SUM(E9:E14)</f>
        <v>40.036000000000001</v>
      </c>
      <c r="F8" s="757"/>
      <c r="G8" s="758"/>
    </row>
    <row r="9" spans="1:7">
      <c r="A9" s="638">
        <v>1</v>
      </c>
      <c r="B9" s="638" t="s">
        <v>605</v>
      </c>
      <c r="C9" s="641" t="s">
        <v>10</v>
      </c>
      <c r="D9" s="679">
        <v>18.91</v>
      </c>
      <c r="E9" s="679">
        <v>18.91</v>
      </c>
      <c r="F9" s="757" t="s">
        <v>299</v>
      </c>
      <c r="G9" s="464"/>
    </row>
    <row r="10" spans="1:7">
      <c r="A10" s="638">
        <v>2</v>
      </c>
      <c r="B10" s="638" t="s">
        <v>606</v>
      </c>
      <c r="C10" s="641" t="s">
        <v>10</v>
      </c>
      <c r="D10" s="679">
        <v>18.62</v>
      </c>
      <c r="E10" s="679">
        <v>18.62</v>
      </c>
      <c r="F10" s="757" t="s">
        <v>607</v>
      </c>
      <c r="G10" s="464"/>
    </row>
    <row r="11" spans="1:7">
      <c r="A11" s="638">
        <v>3</v>
      </c>
      <c r="B11" s="341" t="s">
        <v>608</v>
      </c>
      <c r="C11" s="640" t="s">
        <v>10</v>
      </c>
      <c r="D11" s="679">
        <v>0.3</v>
      </c>
      <c r="E11" s="679">
        <v>0.3</v>
      </c>
      <c r="F11" s="757" t="s">
        <v>306</v>
      </c>
      <c r="G11" s="464"/>
    </row>
    <row r="12" spans="1:7">
      <c r="A12" s="638">
        <v>4</v>
      </c>
      <c r="B12" s="341" t="s">
        <v>717</v>
      </c>
      <c r="C12" s="640" t="s">
        <v>10</v>
      </c>
      <c r="D12" s="679">
        <v>6.0000000000000001E-3</v>
      </c>
      <c r="E12" s="679">
        <v>6.0000000000000001E-3</v>
      </c>
      <c r="F12" s="757" t="s">
        <v>288</v>
      </c>
      <c r="G12" s="464"/>
    </row>
    <row r="13" spans="1:7" s="760" customFormat="1" ht="31">
      <c r="A13" s="638">
        <v>5</v>
      </c>
      <c r="B13" s="88" t="s">
        <v>718</v>
      </c>
      <c r="C13" s="640" t="s">
        <v>11</v>
      </c>
      <c r="D13" s="577">
        <v>7</v>
      </c>
      <c r="E13" s="577">
        <v>2</v>
      </c>
      <c r="F13" s="640" t="s">
        <v>265</v>
      </c>
      <c r="G13" s="759"/>
    </row>
    <row r="14" spans="1:7" s="760" customFormat="1" ht="31">
      <c r="A14" s="638">
        <v>6</v>
      </c>
      <c r="B14" s="638" t="s">
        <v>719</v>
      </c>
      <c r="C14" s="641" t="s">
        <v>11</v>
      </c>
      <c r="D14" s="577">
        <v>0.3</v>
      </c>
      <c r="E14" s="577">
        <v>0.2</v>
      </c>
      <c r="F14" s="757" t="s">
        <v>299</v>
      </c>
      <c r="G14" s="759"/>
    </row>
    <row r="15" spans="1:7">
      <c r="A15" s="761" t="s">
        <v>24</v>
      </c>
      <c r="B15" s="95" t="s">
        <v>725</v>
      </c>
      <c r="C15" s="96"/>
      <c r="D15" s="762">
        <v>0.6</v>
      </c>
      <c r="E15" s="762">
        <v>0.6</v>
      </c>
      <c r="F15" s="755"/>
      <c r="G15" s="763"/>
    </row>
    <row r="16" spans="1:7">
      <c r="A16" s="434">
        <v>1</v>
      </c>
      <c r="B16" s="638" t="s">
        <v>726</v>
      </c>
      <c r="C16" s="641" t="s">
        <v>96</v>
      </c>
      <c r="D16" s="679">
        <v>0.6</v>
      </c>
      <c r="E16" s="679">
        <v>0.6</v>
      </c>
      <c r="F16" s="757" t="s">
        <v>420</v>
      </c>
      <c r="G16" s="464"/>
    </row>
    <row r="17" spans="1:7">
      <c r="A17" s="95" t="s">
        <v>26</v>
      </c>
      <c r="B17" s="86" t="s">
        <v>1195</v>
      </c>
      <c r="C17" s="73"/>
      <c r="D17" s="762">
        <f>SUM(D18:D82)</f>
        <v>334.35840000000002</v>
      </c>
      <c r="E17" s="762">
        <f>SUM(E18:E82)</f>
        <v>230.17840000000001</v>
      </c>
      <c r="F17" s="757"/>
      <c r="G17" s="758"/>
    </row>
    <row r="18" spans="1:7">
      <c r="A18" s="638">
        <v>1</v>
      </c>
      <c r="B18" s="58" t="s">
        <v>965</v>
      </c>
      <c r="C18" s="640" t="s">
        <v>16</v>
      </c>
      <c r="D18" s="679">
        <v>0.8</v>
      </c>
      <c r="E18" s="679">
        <v>0.39</v>
      </c>
      <c r="F18" s="757" t="s">
        <v>422</v>
      </c>
      <c r="G18" s="435"/>
    </row>
    <row r="19" spans="1:7" ht="31">
      <c r="A19" s="434">
        <v>2</v>
      </c>
      <c r="B19" s="85" t="s">
        <v>728</v>
      </c>
      <c r="C19" s="640" t="s">
        <v>16</v>
      </c>
      <c r="D19" s="679">
        <v>14.84</v>
      </c>
      <c r="E19" s="679">
        <v>14.84</v>
      </c>
      <c r="F19" s="757" t="s">
        <v>265</v>
      </c>
      <c r="G19" s="764"/>
    </row>
    <row r="20" spans="1:7">
      <c r="A20" s="638">
        <v>3</v>
      </c>
      <c r="B20" s="341" t="s">
        <v>730</v>
      </c>
      <c r="C20" s="640" t="s">
        <v>16</v>
      </c>
      <c r="D20" s="679">
        <v>0.02</v>
      </c>
      <c r="E20" s="679">
        <v>0.02</v>
      </c>
      <c r="F20" s="757" t="s">
        <v>291</v>
      </c>
      <c r="G20" s="464"/>
    </row>
    <row r="21" spans="1:7" ht="31">
      <c r="A21" s="434">
        <v>4</v>
      </c>
      <c r="B21" s="85" t="s">
        <v>1122</v>
      </c>
      <c r="C21" s="640" t="s">
        <v>16</v>
      </c>
      <c r="D21" s="679">
        <v>2</v>
      </c>
      <c r="E21" s="679">
        <v>2</v>
      </c>
      <c r="F21" s="641" t="s">
        <v>420</v>
      </c>
      <c r="G21" s="464"/>
    </row>
    <row r="22" spans="1:7">
      <c r="A22" s="638">
        <v>5</v>
      </c>
      <c r="B22" s="58" t="s">
        <v>729</v>
      </c>
      <c r="C22" s="640" t="s">
        <v>16</v>
      </c>
      <c r="D22" s="679">
        <v>8.34</v>
      </c>
      <c r="E22" s="679">
        <v>8.34</v>
      </c>
      <c r="F22" s="757" t="s">
        <v>262</v>
      </c>
      <c r="G22" s="765"/>
    </row>
    <row r="23" spans="1:7" ht="31">
      <c r="A23" s="434">
        <v>6</v>
      </c>
      <c r="B23" s="58" t="s">
        <v>436</v>
      </c>
      <c r="C23" s="640" t="s">
        <v>96</v>
      </c>
      <c r="D23" s="679">
        <v>0.69</v>
      </c>
      <c r="E23" s="679">
        <v>0.69</v>
      </c>
      <c r="F23" s="757" t="s">
        <v>437</v>
      </c>
      <c r="G23" s="765"/>
    </row>
    <row r="24" spans="1:7">
      <c r="A24" s="638">
        <v>7</v>
      </c>
      <c r="B24" s="638" t="s">
        <v>453</v>
      </c>
      <c r="C24" s="640" t="s">
        <v>96</v>
      </c>
      <c r="D24" s="679">
        <v>0.13</v>
      </c>
      <c r="E24" s="679">
        <v>0.13</v>
      </c>
      <c r="F24" s="757" t="s">
        <v>454</v>
      </c>
      <c r="G24" s="435"/>
    </row>
    <row r="25" spans="1:7">
      <c r="A25" s="434">
        <v>8</v>
      </c>
      <c r="B25" s="638" t="s">
        <v>458</v>
      </c>
      <c r="C25" s="640" t="s">
        <v>96</v>
      </c>
      <c r="D25" s="679">
        <v>0.16</v>
      </c>
      <c r="E25" s="679">
        <v>0.16</v>
      </c>
      <c r="F25" s="757" t="s">
        <v>255</v>
      </c>
      <c r="G25" s="435"/>
    </row>
    <row r="26" spans="1:7">
      <c r="A26" s="638">
        <v>9</v>
      </c>
      <c r="B26" s="638" t="s">
        <v>459</v>
      </c>
      <c r="C26" s="640" t="s">
        <v>96</v>
      </c>
      <c r="D26" s="679">
        <v>0.4</v>
      </c>
      <c r="E26" s="679">
        <v>0.4</v>
      </c>
      <c r="F26" s="757" t="s">
        <v>460</v>
      </c>
      <c r="G26" s="435"/>
    </row>
    <row r="27" spans="1:7">
      <c r="A27" s="434">
        <v>10</v>
      </c>
      <c r="B27" s="638" t="s">
        <v>462</v>
      </c>
      <c r="C27" s="640" t="s">
        <v>96</v>
      </c>
      <c r="D27" s="679">
        <v>0.11</v>
      </c>
      <c r="E27" s="679">
        <v>0.11</v>
      </c>
      <c r="F27" s="757" t="s">
        <v>463</v>
      </c>
      <c r="G27" s="435"/>
    </row>
    <row r="28" spans="1:7">
      <c r="A28" s="638">
        <v>11</v>
      </c>
      <c r="B28" s="85" t="s">
        <v>464</v>
      </c>
      <c r="C28" s="640" t="s">
        <v>96</v>
      </c>
      <c r="D28" s="679">
        <v>0.16</v>
      </c>
      <c r="E28" s="679">
        <v>0.16</v>
      </c>
      <c r="F28" s="757" t="s">
        <v>273</v>
      </c>
      <c r="G28" s="764"/>
    </row>
    <row r="29" spans="1:7">
      <c r="A29" s="434">
        <v>12</v>
      </c>
      <c r="B29" s="286" t="s">
        <v>465</v>
      </c>
      <c r="C29" s="640" t="s">
        <v>96</v>
      </c>
      <c r="D29" s="679">
        <v>1.5</v>
      </c>
      <c r="E29" s="679">
        <v>1.5</v>
      </c>
      <c r="F29" s="766" t="s">
        <v>262</v>
      </c>
      <c r="G29" s="767"/>
    </row>
    <row r="30" spans="1:7" ht="31">
      <c r="A30" s="638">
        <v>13</v>
      </c>
      <c r="B30" s="85" t="s">
        <v>478</v>
      </c>
      <c r="C30" s="83" t="s">
        <v>96</v>
      </c>
      <c r="D30" s="679">
        <v>0.15000000000000002</v>
      </c>
      <c r="E30" s="679">
        <v>0.15000000000000002</v>
      </c>
      <c r="F30" s="757" t="s">
        <v>479</v>
      </c>
      <c r="G30" s="464"/>
    </row>
    <row r="31" spans="1:7" ht="31">
      <c r="A31" s="434">
        <v>14</v>
      </c>
      <c r="B31" s="313" t="s">
        <v>480</v>
      </c>
      <c r="C31" s="83" t="s">
        <v>96</v>
      </c>
      <c r="D31" s="679">
        <v>0.1</v>
      </c>
      <c r="E31" s="679">
        <v>0.1</v>
      </c>
      <c r="F31" s="757" t="s">
        <v>554</v>
      </c>
      <c r="G31" s="768"/>
    </row>
    <row r="32" spans="1:7">
      <c r="A32" s="638">
        <v>15</v>
      </c>
      <c r="B32" s="85" t="s">
        <v>482</v>
      </c>
      <c r="C32" s="83" t="s">
        <v>96</v>
      </c>
      <c r="D32" s="679">
        <v>0.26</v>
      </c>
      <c r="E32" s="679">
        <v>0.26</v>
      </c>
      <c r="F32" s="757" t="s">
        <v>272</v>
      </c>
      <c r="G32" s="464"/>
    </row>
    <row r="33" spans="1:7">
      <c r="A33" s="434">
        <v>16</v>
      </c>
      <c r="B33" s="85" t="s">
        <v>488</v>
      </c>
      <c r="C33" s="83" t="s">
        <v>96</v>
      </c>
      <c r="D33" s="679">
        <v>0.08</v>
      </c>
      <c r="E33" s="679">
        <v>0.08</v>
      </c>
      <c r="F33" s="757" t="s">
        <v>272</v>
      </c>
      <c r="G33" s="464"/>
    </row>
    <row r="34" spans="1:7" ht="31">
      <c r="A34" s="638">
        <v>17</v>
      </c>
      <c r="B34" s="638" t="s">
        <v>490</v>
      </c>
      <c r="C34" s="83" t="s">
        <v>96</v>
      </c>
      <c r="D34" s="679">
        <v>0.95</v>
      </c>
      <c r="E34" s="679">
        <v>0.95</v>
      </c>
      <c r="F34" s="757" t="s">
        <v>491</v>
      </c>
      <c r="G34" s="767"/>
    </row>
    <row r="35" spans="1:7" ht="31">
      <c r="A35" s="434">
        <v>18</v>
      </c>
      <c r="B35" s="85" t="s">
        <v>492</v>
      </c>
      <c r="C35" s="83" t="s">
        <v>96</v>
      </c>
      <c r="D35" s="679">
        <v>0.19</v>
      </c>
      <c r="E35" s="679">
        <v>0.19</v>
      </c>
      <c r="F35" s="757" t="s">
        <v>493</v>
      </c>
      <c r="G35" s="464"/>
    </row>
    <row r="36" spans="1:7" ht="31">
      <c r="A36" s="638">
        <v>19</v>
      </c>
      <c r="B36" s="70" t="s">
        <v>494</v>
      </c>
      <c r="C36" s="640" t="s">
        <v>96</v>
      </c>
      <c r="D36" s="679">
        <v>1.6</v>
      </c>
      <c r="E36" s="679">
        <v>1.6</v>
      </c>
      <c r="F36" s="757" t="s">
        <v>733</v>
      </c>
      <c r="G36" s="435"/>
    </row>
    <row r="37" spans="1:7" ht="31">
      <c r="A37" s="434">
        <v>20</v>
      </c>
      <c r="B37" s="70" t="s">
        <v>497</v>
      </c>
      <c r="C37" s="640" t="s">
        <v>96</v>
      </c>
      <c r="D37" s="679">
        <v>5</v>
      </c>
      <c r="E37" s="679">
        <v>5</v>
      </c>
      <c r="F37" s="757" t="s">
        <v>966</v>
      </c>
      <c r="G37" s="464"/>
    </row>
    <row r="38" spans="1:7" ht="62">
      <c r="A38" s="638">
        <v>21</v>
      </c>
      <c r="B38" s="284" t="s">
        <v>1362</v>
      </c>
      <c r="C38" s="338" t="s">
        <v>96</v>
      </c>
      <c r="D38" s="431">
        <v>44.3</v>
      </c>
      <c r="E38" s="431">
        <v>29.4</v>
      </c>
      <c r="F38" s="641" t="s">
        <v>736</v>
      </c>
      <c r="G38" s="464"/>
    </row>
    <row r="39" spans="1:7">
      <c r="A39" s="434">
        <v>22</v>
      </c>
      <c r="B39" s="284" t="s">
        <v>737</v>
      </c>
      <c r="C39" s="338" t="s">
        <v>96</v>
      </c>
      <c r="D39" s="679">
        <v>3.5</v>
      </c>
      <c r="E39" s="679">
        <v>3.5</v>
      </c>
      <c r="F39" s="757" t="s">
        <v>619</v>
      </c>
      <c r="G39" s="464"/>
    </row>
    <row r="40" spans="1:7">
      <c r="A40" s="638">
        <v>23</v>
      </c>
      <c r="B40" s="638" t="s">
        <v>738</v>
      </c>
      <c r="C40" s="641" t="s">
        <v>96</v>
      </c>
      <c r="D40" s="679">
        <v>0.12</v>
      </c>
      <c r="E40" s="679">
        <v>0.12</v>
      </c>
      <c r="F40" s="757" t="s">
        <v>554</v>
      </c>
      <c r="G40" s="464"/>
    </row>
    <row r="41" spans="1:7">
      <c r="A41" s="434">
        <v>24</v>
      </c>
      <c r="B41" s="284" t="s">
        <v>620</v>
      </c>
      <c r="C41" s="338" t="s">
        <v>96</v>
      </c>
      <c r="D41" s="679">
        <v>0.31</v>
      </c>
      <c r="E41" s="679">
        <v>0.31</v>
      </c>
      <c r="F41" s="757" t="s">
        <v>252</v>
      </c>
      <c r="G41" s="464"/>
    </row>
    <row r="42" spans="1:7">
      <c r="A42" s="638">
        <v>25</v>
      </c>
      <c r="B42" s="638" t="s">
        <v>623</v>
      </c>
      <c r="C42" s="641" t="s">
        <v>96</v>
      </c>
      <c r="D42" s="679">
        <v>5.4399999999999997E-2</v>
      </c>
      <c r="E42" s="679">
        <v>5.4399999999999997E-2</v>
      </c>
      <c r="F42" s="757" t="s">
        <v>457</v>
      </c>
      <c r="G42" s="464"/>
    </row>
    <row r="43" spans="1:7">
      <c r="A43" s="434">
        <v>26</v>
      </c>
      <c r="B43" s="284" t="s">
        <v>739</v>
      </c>
      <c r="C43" s="338" t="s">
        <v>96</v>
      </c>
      <c r="D43" s="679">
        <v>0.21</v>
      </c>
      <c r="E43" s="679">
        <v>0.21</v>
      </c>
      <c r="F43" s="757" t="s">
        <v>632</v>
      </c>
      <c r="G43" s="464"/>
    </row>
    <row r="44" spans="1:7">
      <c r="A44" s="638">
        <v>27</v>
      </c>
      <c r="B44" s="638" t="s">
        <v>633</v>
      </c>
      <c r="C44" s="641" t="s">
        <v>96</v>
      </c>
      <c r="D44" s="679">
        <v>0.02</v>
      </c>
      <c r="E44" s="679">
        <v>0.02</v>
      </c>
      <c r="F44" s="757" t="s">
        <v>440</v>
      </c>
      <c r="G44" s="769"/>
    </row>
    <row r="45" spans="1:7" ht="31">
      <c r="A45" s="434">
        <v>28</v>
      </c>
      <c r="B45" s="638" t="s">
        <v>653</v>
      </c>
      <c r="C45" s="641" t="s">
        <v>96</v>
      </c>
      <c r="D45" s="679">
        <v>0.01</v>
      </c>
      <c r="E45" s="679">
        <v>0.01</v>
      </c>
      <c r="F45" s="757" t="s">
        <v>261</v>
      </c>
      <c r="G45" s="464"/>
    </row>
    <row r="46" spans="1:7" ht="31">
      <c r="A46" s="638">
        <v>29</v>
      </c>
      <c r="B46" s="638" t="s">
        <v>740</v>
      </c>
      <c r="C46" s="641" t="s">
        <v>96</v>
      </c>
      <c r="D46" s="679">
        <v>0.35</v>
      </c>
      <c r="E46" s="679">
        <v>0.35</v>
      </c>
      <c r="F46" s="757" t="s">
        <v>655</v>
      </c>
      <c r="G46" s="464"/>
    </row>
    <row r="47" spans="1:7" ht="62">
      <c r="A47" s="434">
        <v>30</v>
      </c>
      <c r="B47" s="638" t="s">
        <v>967</v>
      </c>
      <c r="C47" s="641" t="s">
        <v>96</v>
      </c>
      <c r="D47" s="679">
        <v>13.63</v>
      </c>
      <c r="E47" s="679">
        <v>13.63</v>
      </c>
      <c r="F47" s="641" t="s">
        <v>742</v>
      </c>
      <c r="G47" s="464"/>
    </row>
    <row r="48" spans="1:7" ht="31">
      <c r="A48" s="638">
        <v>31</v>
      </c>
      <c r="B48" s="638" t="s">
        <v>749</v>
      </c>
      <c r="C48" s="641" t="s">
        <v>96</v>
      </c>
      <c r="D48" s="679">
        <v>2.92</v>
      </c>
      <c r="E48" s="679">
        <v>2.92</v>
      </c>
      <c r="F48" s="757" t="s">
        <v>554</v>
      </c>
      <c r="G48" s="464"/>
    </row>
    <row r="49" spans="1:7">
      <c r="A49" s="434">
        <v>32</v>
      </c>
      <c r="B49" s="638" t="s">
        <v>750</v>
      </c>
      <c r="C49" s="641" t="s">
        <v>96</v>
      </c>
      <c r="D49" s="679">
        <v>1.1299999999999999</v>
      </c>
      <c r="E49" s="679">
        <v>1.1299999999999999</v>
      </c>
      <c r="F49" s="757" t="s">
        <v>554</v>
      </c>
      <c r="G49" s="464"/>
    </row>
    <row r="50" spans="1:7" s="760" customFormat="1" ht="16.5">
      <c r="A50" s="638">
        <v>33</v>
      </c>
      <c r="B50" s="283" t="s">
        <v>468</v>
      </c>
      <c r="C50" s="640" t="s">
        <v>96</v>
      </c>
      <c r="D50" s="59">
        <v>0.9</v>
      </c>
      <c r="E50" s="59">
        <v>0.9</v>
      </c>
      <c r="F50" s="87" t="s">
        <v>262</v>
      </c>
      <c r="G50" s="759"/>
    </row>
    <row r="51" spans="1:7" s="760" customFormat="1" ht="16.5">
      <c r="A51" s="434">
        <v>34</v>
      </c>
      <c r="B51" s="283" t="s">
        <v>1138</v>
      </c>
      <c r="C51" s="640" t="s">
        <v>96</v>
      </c>
      <c r="D51" s="59">
        <v>1.65</v>
      </c>
      <c r="E51" s="59">
        <f>D51</f>
        <v>1.65</v>
      </c>
      <c r="F51" s="87" t="s">
        <v>262</v>
      </c>
      <c r="G51" s="759"/>
    </row>
    <row r="52" spans="1:7" s="760" customFormat="1" ht="16.5">
      <c r="A52" s="638">
        <v>35</v>
      </c>
      <c r="B52" s="638" t="s">
        <v>625</v>
      </c>
      <c r="C52" s="641" t="s">
        <v>96</v>
      </c>
      <c r="D52" s="59">
        <v>7.0000000000000007E-2</v>
      </c>
      <c r="E52" s="59">
        <v>7.0000000000000007E-2</v>
      </c>
      <c r="F52" s="641" t="s">
        <v>626</v>
      </c>
      <c r="G52" s="759"/>
    </row>
    <row r="53" spans="1:7" ht="31">
      <c r="A53" s="434">
        <v>36</v>
      </c>
      <c r="B53" s="638" t="s">
        <v>431</v>
      </c>
      <c r="C53" s="640" t="s">
        <v>432</v>
      </c>
      <c r="D53" s="679">
        <v>16.12</v>
      </c>
      <c r="E53" s="679">
        <v>3</v>
      </c>
      <c r="F53" s="757" t="s">
        <v>433</v>
      </c>
      <c r="G53" s="435"/>
    </row>
    <row r="54" spans="1:7">
      <c r="A54" s="638">
        <v>37</v>
      </c>
      <c r="B54" s="638" t="s">
        <v>751</v>
      </c>
      <c r="C54" s="641" t="s">
        <v>98</v>
      </c>
      <c r="D54" s="431">
        <v>71.5</v>
      </c>
      <c r="E54" s="431">
        <v>71.5</v>
      </c>
      <c r="F54" s="641" t="s">
        <v>427</v>
      </c>
      <c r="G54" s="464"/>
    </row>
    <row r="55" spans="1:7">
      <c r="A55" s="434">
        <v>38</v>
      </c>
      <c r="B55" s="85" t="s">
        <v>509</v>
      </c>
      <c r="C55" s="83" t="s">
        <v>100</v>
      </c>
      <c r="D55" s="679">
        <v>0.21</v>
      </c>
      <c r="E55" s="679">
        <v>0.21</v>
      </c>
      <c r="F55" s="757" t="s">
        <v>427</v>
      </c>
      <c r="G55" s="435"/>
    </row>
    <row r="56" spans="1:7">
      <c r="A56" s="638">
        <v>39</v>
      </c>
      <c r="B56" s="638" t="s">
        <v>515</v>
      </c>
      <c r="C56" s="640" t="s">
        <v>111</v>
      </c>
      <c r="D56" s="679">
        <v>3.5</v>
      </c>
      <c r="E56" s="679">
        <v>3.5</v>
      </c>
      <c r="F56" s="757" t="s">
        <v>516</v>
      </c>
      <c r="G56" s="758"/>
    </row>
    <row r="57" spans="1:7">
      <c r="A57" s="434">
        <v>40</v>
      </c>
      <c r="B57" s="85" t="s">
        <v>753</v>
      </c>
      <c r="C57" s="640" t="s">
        <v>138</v>
      </c>
      <c r="D57" s="679">
        <v>0.03</v>
      </c>
      <c r="E57" s="679">
        <v>0.03</v>
      </c>
      <c r="F57" s="766" t="s">
        <v>454</v>
      </c>
      <c r="G57" s="435"/>
    </row>
    <row r="58" spans="1:7">
      <c r="A58" s="638">
        <v>41</v>
      </c>
      <c r="B58" s="85" t="s">
        <v>968</v>
      </c>
      <c r="C58" s="640" t="s">
        <v>138</v>
      </c>
      <c r="D58" s="679">
        <v>0.01</v>
      </c>
      <c r="E58" s="679">
        <v>0.01</v>
      </c>
      <c r="F58" s="757" t="s">
        <v>457</v>
      </c>
      <c r="G58" s="435"/>
    </row>
    <row r="59" spans="1:7">
      <c r="A59" s="434">
        <v>42</v>
      </c>
      <c r="B59" s="85" t="s">
        <v>754</v>
      </c>
      <c r="C59" s="640" t="s">
        <v>138</v>
      </c>
      <c r="D59" s="679">
        <v>5.0000000000000001E-3</v>
      </c>
      <c r="E59" s="679">
        <v>5.0000000000000001E-3</v>
      </c>
      <c r="F59" s="766" t="s">
        <v>523</v>
      </c>
      <c r="G59" s="435"/>
    </row>
    <row r="60" spans="1:7">
      <c r="A60" s="638">
        <v>43</v>
      </c>
      <c r="B60" s="85" t="s">
        <v>755</v>
      </c>
      <c r="C60" s="83" t="s">
        <v>138</v>
      </c>
      <c r="D60" s="679">
        <v>0.05</v>
      </c>
      <c r="E60" s="679">
        <v>0.05</v>
      </c>
      <c r="F60" s="757" t="s">
        <v>491</v>
      </c>
      <c r="G60" s="764"/>
    </row>
    <row r="61" spans="1:7">
      <c r="A61" s="434">
        <v>44</v>
      </c>
      <c r="B61" s="85" t="s">
        <v>756</v>
      </c>
      <c r="C61" s="83" t="s">
        <v>138</v>
      </c>
      <c r="D61" s="679">
        <v>0.03</v>
      </c>
      <c r="E61" s="679">
        <v>0.03</v>
      </c>
      <c r="F61" s="757" t="s">
        <v>491</v>
      </c>
      <c r="G61" s="764"/>
    </row>
    <row r="62" spans="1:7">
      <c r="A62" s="638">
        <v>45</v>
      </c>
      <c r="B62" s="85" t="s">
        <v>757</v>
      </c>
      <c r="C62" s="83" t="s">
        <v>138</v>
      </c>
      <c r="D62" s="679">
        <v>1.4999999999999999E-2</v>
      </c>
      <c r="E62" s="679">
        <v>1.4999999999999999E-2</v>
      </c>
      <c r="F62" s="757" t="s">
        <v>525</v>
      </c>
      <c r="G62" s="764"/>
    </row>
    <row r="63" spans="1:7">
      <c r="A63" s="434">
        <v>46</v>
      </c>
      <c r="B63" s="85" t="s">
        <v>758</v>
      </c>
      <c r="C63" s="83" t="s">
        <v>138</v>
      </c>
      <c r="D63" s="679">
        <v>4.0000000000000001E-3</v>
      </c>
      <c r="E63" s="679">
        <v>4.0000000000000001E-3</v>
      </c>
      <c r="F63" s="757" t="s">
        <v>251</v>
      </c>
      <c r="G63" s="764"/>
    </row>
    <row r="64" spans="1:7">
      <c r="A64" s="638">
        <v>47</v>
      </c>
      <c r="B64" s="284" t="s">
        <v>969</v>
      </c>
      <c r="C64" s="338" t="s">
        <v>138</v>
      </c>
      <c r="D64" s="679">
        <v>0.01</v>
      </c>
      <c r="E64" s="679">
        <v>0.01</v>
      </c>
      <c r="F64" s="757" t="s">
        <v>252</v>
      </c>
      <c r="G64" s="464"/>
    </row>
    <row r="65" spans="1:7">
      <c r="A65" s="434">
        <v>48</v>
      </c>
      <c r="B65" s="638" t="s">
        <v>759</v>
      </c>
      <c r="C65" s="641" t="s">
        <v>138</v>
      </c>
      <c r="D65" s="679">
        <v>0.06</v>
      </c>
      <c r="E65" s="679">
        <v>0.06</v>
      </c>
      <c r="F65" s="757" t="s">
        <v>301</v>
      </c>
      <c r="G65" s="464"/>
    </row>
    <row r="66" spans="1:7">
      <c r="A66" s="638">
        <v>49</v>
      </c>
      <c r="B66" s="85" t="s">
        <v>970</v>
      </c>
      <c r="C66" s="641" t="s">
        <v>138</v>
      </c>
      <c r="D66" s="679">
        <v>0.06</v>
      </c>
      <c r="E66" s="679">
        <v>0.06</v>
      </c>
      <c r="F66" s="757" t="s">
        <v>299</v>
      </c>
      <c r="G66" s="464"/>
    </row>
    <row r="67" spans="1:7">
      <c r="A67" s="434">
        <v>50</v>
      </c>
      <c r="B67" s="284" t="s">
        <v>640</v>
      </c>
      <c r="C67" s="338" t="s">
        <v>138</v>
      </c>
      <c r="D67" s="679">
        <v>0.03</v>
      </c>
      <c r="E67" s="679">
        <v>0.03</v>
      </c>
      <c r="F67" s="757" t="s">
        <v>302</v>
      </c>
      <c r="G67" s="464"/>
    </row>
    <row r="68" spans="1:7">
      <c r="A68" s="638">
        <v>51</v>
      </c>
      <c r="B68" s="341" t="s">
        <v>645</v>
      </c>
      <c r="C68" s="640" t="s">
        <v>138</v>
      </c>
      <c r="D68" s="679">
        <v>0.05</v>
      </c>
      <c r="E68" s="679">
        <v>0.05</v>
      </c>
      <c r="F68" s="757" t="s">
        <v>305</v>
      </c>
      <c r="G68" s="464"/>
    </row>
    <row r="69" spans="1:7" ht="31">
      <c r="A69" s="434">
        <v>52</v>
      </c>
      <c r="B69" s="638" t="s">
        <v>760</v>
      </c>
      <c r="C69" s="640" t="s">
        <v>98</v>
      </c>
      <c r="D69" s="679">
        <v>12.03</v>
      </c>
      <c r="E69" s="679">
        <v>8.26</v>
      </c>
      <c r="F69" s="640" t="s">
        <v>761</v>
      </c>
      <c r="G69" s="435"/>
    </row>
    <row r="70" spans="1:7">
      <c r="A70" s="638">
        <v>53</v>
      </c>
      <c r="B70" s="284" t="s">
        <v>647</v>
      </c>
      <c r="C70" s="338" t="s">
        <v>123</v>
      </c>
      <c r="D70" s="679">
        <v>1</v>
      </c>
      <c r="E70" s="679">
        <v>1</v>
      </c>
      <c r="F70" s="757" t="s">
        <v>297</v>
      </c>
      <c r="G70" s="464"/>
    </row>
    <row r="71" spans="1:7">
      <c r="A71" s="434">
        <v>54</v>
      </c>
      <c r="B71" s="341" t="s">
        <v>616</v>
      </c>
      <c r="C71" s="640" t="s">
        <v>94</v>
      </c>
      <c r="D71" s="679">
        <v>0.25</v>
      </c>
      <c r="E71" s="679">
        <v>0.25</v>
      </c>
      <c r="F71" s="757" t="s">
        <v>303</v>
      </c>
      <c r="G71" s="464"/>
    </row>
    <row r="72" spans="1:7">
      <c r="A72" s="638">
        <v>55</v>
      </c>
      <c r="B72" s="58" t="s">
        <v>764</v>
      </c>
      <c r="C72" s="640" t="s">
        <v>15</v>
      </c>
      <c r="D72" s="679">
        <v>3.86</v>
      </c>
      <c r="E72" s="679">
        <v>3.86</v>
      </c>
      <c r="F72" s="757" t="s">
        <v>281</v>
      </c>
      <c r="G72" s="435"/>
    </row>
    <row r="73" spans="1:7">
      <c r="A73" s="434">
        <v>56</v>
      </c>
      <c r="B73" s="313" t="s">
        <v>765</v>
      </c>
      <c r="C73" s="83" t="s">
        <v>117</v>
      </c>
      <c r="D73" s="679">
        <v>13.45</v>
      </c>
      <c r="E73" s="679">
        <v>10</v>
      </c>
      <c r="F73" s="757" t="s">
        <v>300</v>
      </c>
      <c r="G73" s="768"/>
    </row>
    <row r="74" spans="1:7">
      <c r="A74" s="638">
        <v>57</v>
      </c>
      <c r="B74" s="638" t="s">
        <v>651</v>
      </c>
      <c r="C74" s="641" t="s">
        <v>117</v>
      </c>
      <c r="D74" s="679">
        <v>2.37</v>
      </c>
      <c r="E74" s="679">
        <v>2.37</v>
      </c>
      <c r="F74" s="757" t="s">
        <v>652</v>
      </c>
      <c r="G74" s="464"/>
    </row>
    <row r="75" spans="1:7" ht="15.75" customHeight="1">
      <c r="A75" s="434">
        <v>58</v>
      </c>
      <c r="B75" s="638" t="s">
        <v>766</v>
      </c>
      <c r="C75" s="641" t="s">
        <v>117</v>
      </c>
      <c r="D75" s="431">
        <v>1.5</v>
      </c>
      <c r="E75" s="431">
        <v>1.5</v>
      </c>
      <c r="F75" s="641" t="s">
        <v>675</v>
      </c>
      <c r="G75" s="464"/>
    </row>
    <row r="76" spans="1:7" ht="31" customHeight="1">
      <c r="A76" s="638">
        <v>59</v>
      </c>
      <c r="B76" s="58" t="s">
        <v>529</v>
      </c>
      <c r="C76" s="83" t="s">
        <v>114</v>
      </c>
      <c r="D76" s="679">
        <v>9.6999999999999993</v>
      </c>
      <c r="E76" s="679">
        <v>9.6999999999999993</v>
      </c>
      <c r="F76" s="757" t="s">
        <v>281</v>
      </c>
      <c r="G76" s="768"/>
    </row>
    <row r="77" spans="1:7" ht="31">
      <c r="A77" s="434">
        <v>60</v>
      </c>
      <c r="B77" s="638" t="s">
        <v>657</v>
      </c>
      <c r="C77" s="641" t="s">
        <v>114</v>
      </c>
      <c r="D77" s="679">
        <v>14.5</v>
      </c>
      <c r="E77" s="679">
        <v>14.5</v>
      </c>
      <c r="F77" s="757" t="s">
        <v>295</v>
      </c>
      <c r="G77" s="464"/>
    </row>
    <row r="78" spans="1:7" ht="31.5" customHeight="1">
      <c r="A78" s="638">
        <v>61</v>
      </c>
      <c r="B78" s="85" t="s">
        <v>767</v>
      </c>
      <c r="C78" s="83" t="s">
        <v>120</v>
      </c>
      <c r="D78" s="770">
        <v>0.44</v>
      </c>
      <c r="E78" s="770">
        <v>0.44</v>
      </c>
      <c r="F78" s="757" t="s">
        <v>454</v>
      </c>
      <c r="G78" s="464"/>
    </row>
    <row r="79" spans="1:7" ht="15.75" customHeight="1">
      <c r="A79" s="434">
        <v>62</v>
      </c>
      <c r="B79" s="85" t="s">
        <v>768</v>
      </c>
      <c r="C79" s="83" t="s">
        <v>120</v>
      </c>
      <c r="D79" s="679">
        <v>0.3</v>
      </c>
      <c r="E79" s="679">
        <v>0.3</v>
      </c>
      <c r="F79" s="757" t="s">
        <v>518</v>
      </c>
      <c r="G79" s="464"/>
    </row>
    <row r="80" spans="1:7" ht="46.5">
      <c r="A80" s="638">
        <v>63</v>
      </c>
      <c r="B80" s="85" t="s">
        <v>1157</v>
      </c>
      <c r="C80" s="83" t="s">
        <v>35</v>
      </c>
      <c r="D80" s="431">
        <v>61.26</v>
      </c>
      <c r="E80" s="679">
        <v>3.18</v>
      </c>
      <c r="F80" s="757" t="s">
        <v>265</v>
      </c>
      <c r="G80" s="464"/>
    </row>
    <row r="81" spans="1:7" s="760" customFormat="1" ht="16.5">
      <c r="A81" s="434">
        <v>64</v>
      </c>
      <c r="B81" s="85" t="s">
        <v>769</v>
      </c>
      <c r="C81" s="83" t="s">
        <v>153</v>
      </c>
      <c r="D81" s="432">
        <v>2.76</v>
      </c>
      <c r="E81" s="432">
        <v>1.9099999999999997</v>
      </c>
      <c r="F81" s="641" t="s">
        <v>265</v>
      </c>
      <c r="G81" s="464"/>
    </row>
    <row r="82" spans="1:7" s="760" customFormat="1" ht="16.5">
      <c r="A82" s="638">
        <v>65</v>
      </c>
      <c r="B82" s="85" t="s">
        <v>602</v>
      </c>
      <c r="C82" s="83" t="s">
        <v>80</v>
      </c>
      <c r="D82" s="432">
        <v>12.6</v>
      </c>
      <c r="E82" s="59">
        <v>3</v>
      </c>
      <c r="F82" s="641" t="s">
        <v>265</v>
      </c>
      <c r="G82" s="759"/>
    </row>
    <row r="83" spans="1:7" ht="15.75" customHeight="1">
      <c r="A83" s="95" t="s">
        <v>28</v>
      </c>
      <c r="B83" s="86" t="s">
        <v>538</v>
      </c>
      <c r="C83" s="73"/>
      <c r="D83" s="762">
        <f>SUM(D84:D123)</f>
        <v>2256.7541999999999</v>
      </c>
      <c r="E83" s="762">
        <f>SUM(E84:E123)</f>
        <v>716.92970000000003</v>
      </c>
      <c r="F83" s="757"/>
      <c r="G83" s="758"/>
    </row>
    <row r="84" spans="1:7">
      <c r="A84" s="638">
        <v>1</v>
      </c>
      <c r="B84" s="284" t="s">
        <v>771</v>
      </c>
      <c r="C84" s="338" t="s">
        <v>16</v>
      </c>
      <c r="D84" s="59">
        <v>3.5</v>
      </c>
      <c r="E84" s="59">
        <v>3.5</v>
      </c>
      <c r="F84" s="641" t="s">
        <v>293</v>
      </c>
      <c r="G84" s="464"/>
    </row>
    <row r="85" spans="1:7" ht="31">
      <c r="A85" s="638">
        <v>2</v>
      </c>
      <c r="B85" s="85" t="s">
        <v>772</v>
      </c>
      <c r="C85" s="640" t="s">
        <v>117</v>
      </c>
      <c r="D85" s="431">
        <v>30.099600000000002</v>
      </c>
      <c r="E85" s="431">
        <v>15.099600000000002</v>
      </c>
      <c r="F85" s="640" t="s">
        <v>541</v>
      </c>
      <c r="G85" s="435"/>
    </row>
    <row r="86" spans="1:7">
      <c r="A86" s="638">
        <v>3</v>
      </c>
      <c r="B86" s="58" t="s">
        <v>573</v>
      </c>
      <c r="C86" s="640" t="s">
        <v>117</v>
      </c>
      <c r="D86" s="431">
        <v>71.53</v>
      </c>
      <c r="E86" s="431">
        <v>10</v>
      </c>
      <c r="F86" s="640" t="s">
        <v>263</v>
      </c>
      <c r="G86" s="771"/>
    </row>
    <row r="87" spans="1:7">
      <c r="A87" s="638">
        <v>4</v>
      </c>
      <c r="B87" s="85" t="s">
        <v>268</v>
      </c>
      <c r="C87" s="83" t="s">
        <v>117</v>
      </c>
      <c r="D87" s="680">
        <v>1.99</v>
      </c>
      <c r="E87" s="680">
        <v>1.99</v>
      </c>
      <c r="F87" s="640" t="s">
        <v>265</v>
      </c>
      <c r="G87" s="771"/>
    </row>
    <row r="88" spans="1:7" ht="46.5">
      <c r="A88" s="638">
        <v>5</v>
      </c>
      <c r="B88" s="638" t="s">
        <v>545</v>
      </c>
      <c r="C88" s="640" t="s">
        <v>117</v>
      </c>
      <c r="D88" s="679">
        <v>65.67</v>
      </c>
      <c r="E88" s="679">
        <v>40</v>
      </c>
      <c r="F88" s="757" t="s">
        <v>546</v>
      </c>
      <c r="G88" s="765"/>
    </row>
    <row r="89" spans="1:7">
      <c r="A89" s="638">
        <v>6</v>
      </c>
      <c r="B89" s="638" t="s">
        <v>280</v>
      </c>
      <c r="C89" s="640" t="s">
        <v>117</v>
      </c>
      <c r="D89" s="679">
        <v>39.53</v>
      </c>
      <c r="E89" s="679">
        <v>20</v>
      </c>
      <c r="F89" s="757" t="s">
        <v>281</v>
      </c>
      <c r="G89" s="435"/>
    </row>
    <row r="90" spans="1:7">
      <c r="A90" s="638">
        <v>7</v>
      </c>
      <c r="B90" s="313" t="s">
        <v>776</v>
      </c>
      <c r="C90" s="83" t="s">
        <v>117</v>
      </c>
      <c r="D90" s="679">
        <v>50.5</v>
      </c>
      <c r="E90" s="679">
        <v>25</v>
      </c>
      <c r="F90" s="757" t="s">
        <v>281</v>
      </c>
      <c r="G90" s="768"/>
    </row>
    <row r="91" spans="1:7">
      <c r="A91" s="638">
        <v>8</v>
      </c>
      <c r="B91" s="638" t="s">
        <v>777</v>
      </c>
      <c r="C91" s="641" t="s">
        <v>117</v>
      </c>
      <c r="D91" s="431">
        <v>23.81</v>
      </c>
      <c r="E91" s="431">
        <v>12</v>
      </c>
      <c r="F91" s="641" t="s">
        <v>479</v>
      </c>
      <c r="G91" s="464"/>
    </row>
    <row r="92" spans="1:7">
      <c r="A92" s="638">
        <v>9</v>
      </c>
      <c r="B92" s="85" t="s">
        <v>553</v>
      </c>
      <c r="C92" s="640" t="s">
        <v>117</v>
      </c>
      <c r="D92" s="679">
        <v>6.9986000000000006</v>
      </c>
      <c r="E92" s="679">
        <v>6.9986000000000006</v>
      </c>
      <c r="F92" s="757" t="s">
        <v>252</v>
      </c>
      <c r="G92" s="435"/>
    </row>
    <row r="93" spans="1:7" ht="33" customHeight="1">
      <c r="A93" s="638">
        <v>10</v>
      </c>
      <c r="B93" s="85" t="s">
        <v>779</v>
      </c>
      <c r="C93" s="640" t="s">
        <v>117</v>
      </c>
      <c r="D93" s="679">
        <v>320.00000000000006</v>
      </c>
      <c r="E93" s="679">
        <v>200</v>
      </c>
      <c r="F93" s="757" t="s">
        <v>561</v>
      </c>
      <c r="G93" s="435"/>
    </row>
    <row r="94" spans="1:7" ht="31">
      <c r="A94" s="638">
        <v>11</v>
      </c>
      <c r="B94" s="58" t="s">
        <v>780</v>
      </c>
      <c r="C94" s="640" t="s">
        <v>117</v>
      </c>
      <c r="D94" s="679">
        <v>10.65</v>
      </c>
      <c r="E94" s="679">
        <v>10.65</v>
      </c>
      <c r="F94" s="757" t="s">
        <v>781</v>
      </c>
      <c r="G94" s="765"/>
    </row>
    <row r="95" spans="1:7">
      <c r="A95" s="638">
        <v>12</v>
      </c>
      <c r="B95" s="58" t="s">
        <v>569</v>
      </c>
      <c r="C95" s="640" t="s">
        <v>117</v>
      </c>
      <c r="D95" s="679">
        <v>10</v>
      </c>
      <c r="E95" s="679">
        <v>10</v>
      </c>
      <c r="F95" s="757" t="s">
        <v>265</v>
      </c>
      <c r="G95" s="765"/>
    </row>
    <row r="96" spans="1:7">
      <c r="A96" s="638">
        <v>13</v>
      </c>
      <c r="B96" s="58" t="s">
        <v>782</v>
      </c>
      <c r="C96" s="640" t="s">
        <v>117</v>
      </c>
      <c r="D96" s="679">
        <v>4.4000000000000004</v>
      </c>
      <c r="E96" s="679">
        <v>4.4000000000000004</v>
      </c>
      <c r="F96" s="640" t="s">
        <v>265</v>
      </c>
      <c r="G96" s="435"/>
    </row>
    <row r="97" spans="1:7" ht="33" customHeight="1">
      <c r="A97" s="638">
        <v>14</v>
      </c>
      <c r="B97" s="85" t="s">
        <v>783</v>
      </c>
      <c r="C97" s="83" t="s">
        <v>117</v>
      </c>
      <c r="D97" s="679">
        <v>71.499999999999986</v>
      </c>
      <c r="E97" s="679">
        <v>71.5</v>
      </c>
      <c r="F97" s="757" t="s">
        <v>281</v>
      </c>
      <c r="G97" s="464"/>
    </row>
    <row r="98" spans="1:7" ht="31">
      <c r="A98" s="638">
        <v>15</v>
      </c>
      <c r="B98" s="313" t="s">
        <v>784</v>
      </c>
      <c r="C98" s="83" t="s">
        <v>117</v>
      </c>
      <c r="D98" s="679">
        <v>6</v>
      </c>
      <c r="E98" s="679">
        <v>1.5</v>
      </c>
      <c r="F98" s="757" t="s">
        <v>265</v>
      </c>
      <c r="G98" s="464"/>
    </row>
    <row r="99" spans="1:7">
      <c r="A99" s="638">
        <v>16</v>
      </c>
      <c r="B99" s="70" t="s">
        <v>589</v>
      </c>
      <c r="C99" s="640" t="s">
        <v>117</v>
      </c>
      <c r="D99" s="679">
        <v>5.16</v>
      </c>
      <c r="E99" s="679">
        <v>5.16</v>
      </c>
      <c r="F99" s="757" t="s">
        <v>551</v>
      </c>
      <c r="G99" s="435"/>
    </row>
    <row r="100" spans="1:7" ht="31">
      <c r="A100" s="638">
        <v>17</v>
      </c>
      <c r="B100" s="638" t="s">
        <v>785</v>
      </c>
      <c r="C100" s="640" t="s">
        <v>117</v>
      </c>
      <c r="D100" s="679">
        <v>20</v>
      </c>
      <c r="E100" s="679">
        <v>10</v>
      </c>
      <c r="F100" s="757" t="s">
        <v>255</v>
      </c>
      <c r="G100" s="435"/>
    </row>
    <row r="101" spans="1:7">
      <c r="A101" s="638">
        <v>18</v>
      </c>
      <c r="B101" s="638" t="s">
        <v>786</v>
      </c>
      <c r="C101" s="640" t="s">
        <v>117</v>
      </c>
      <c r="D101" s="679">
        <v>7.8600000000000012</v>
      </c>
      <c r="E101" s="679">
        <v>7.8600000000000012</v>
      </c>
      <c r="F101" s="772" t="s">
        <v>281</v>
      </c>
      <c r="G101" s="773"/>
    </row>
    <row r="102" spans="1:7" ht="31">
      <c r="A102" s="638">
        <v>19</v>
      </c>
      <c r="B102" s="85" t="s">
        <v>788</v>
      </c>
      <c r="C102" s="641" t="s">
        <v>117</v>
      </c>
      <c r="D102" s="431">
        <v>40.299999999999997</v>
      </c>
      <c r="E102" s="431">
        <v>15.299999999999997</v>
      </c>
      <c r="F102" s="757" t="s">
        <v>285</v>
      </c>
      <c r="G102" s="435"/>
    </row>
    <row r="103" spans="1:7" ht="46.5">
      <c r="A103" s="638">
        <v>20</v>
      </c>
      <c r="B103" s="85" t="s">
        <v>665</v>
      </c>
      <c r="C103" s="338" t="s">
        <v>117</v>
      </c>
      <c r="D103" s="679">
        <v>130.62</v>
      </c>
      <c r="E103" s="679">
        <v>130.62</v>
      </c>
      <c r="F103" s="757" t="s">
        <v>666</v>
      </c>
      <c r="G103" s="464"/>
    </row>
    <row r="104" spans="1:7">
      <c r="A104" s="638">
        <v>21</v>
      </c>
      <c r="B104" s="85" t="s">
        <v>789</v>
      </c>
      <c r="C104" s="338" t="s">
        <v>117</v>
      </c>
      <c r="D104" s="679">
        <v>0.26600000000000001</v>
      </c>
      <c r="E104" s="679">
        <v>0.26600000000000001</v>
      </c>
      <c r="F104" s="757" t="s">
        <v>554</v>
      </c>
      <c r="G104" s="464"/>
    </row>
    <row r="105" spans="1:7">
      <c r="A105" s="638">
        <v>22</v>
      </c>
      <c r="B105" s="638" t="s">
        <v>692</v>
      </c>
      <c r="C105" s="640" t="s">
        <v>117</v>
      </c>
      <c r="D105" s="431">
        <v>3.6</v>
      </c>
      <c r="E105" s="431">
        <v>3.6</v>
      </c>
      <c r="F105" s="77" t="s">
        <v>549</v>
      </c>
      <c r="G105" s="435"/>
    </row>
    <row r="106" spans="1:7">
      <c r="A106" s="638">
        <v>23</v>
      </c>
      <c r="B106" s="85" t="s">
        <v>790</v>
      </c>
      <c r="C106" s="83" t="s">
        <v>117</v>
      </c>
      <c r="D106" s="680">
        <v>45.8</v>
      </c>
      <c r="E106" s="680">
        <v>25</v>
      </c>
      <c r="F106" s="641" t="s">
        <v>603</v>
      </c>
      <c r="G106" s="464"/>
    </row>
    <row r="107" spans="1:7">
      <c r="A107" s="638">
        <v>24</v>
      </c>
      <c r="B107" s="58" t="s">
        <v>791</v>
      </c>
      <c r="C107" s="640" t="s">
        <v>117</v>
      </c>
      <c r="D107" s="431">
        <v>32.1</v>
      </c>
      <c r="E107" s="431">
        <v>20</v>
      </c>
      <c r="F107" s="640" t="s">
        <v>272</v>
      </c>
      <c r="G107" s="435"/>
    </row>
    <row r="108" spans="1:7">
      <c r="A108" s="638">
        <v>25</v>
      </c>
      <c r="B108" s="85" t="s">
        <v>792</v>
      </c>
      <c r="C108" s="640" t="s">
        <v>117</v>
      </c>
      <c r="D108" s="431">
        <v>13.85</v>
      </c>
      <c r="E108" s="431">
        <v>6.2655000000000003</v>
      </c>
      <c r="F108" s="641" t="s">
        <v>541</v>
      </c>
      <c r="G108" s="464"/>
    </row>
    <row r="109" spans="1:7">
      <c r="A109" s="638">
        <v>26</v>
      </c>
      <c r="B109" s="85" t="s">
        <v>793</v>
      </c>
      <c r="C109" s="640" t="s">
        <v>117</v>
      </c>
      <c r="D109" s="431">
        <v>63.2</v>
      </c>
      <c r="E109" s="431">
        <v>17.600000000000001</v>
      </c>
      <c r="F109" s="641" t="s">
        <v>794</v>
      </c>
      <c r="G109" s="464"/>
    </row>
    <row r="110" spans="1:7">
      <c r="A110" s="638">
        <v>27</v>
      </c>
      <c r="B110" s="85" t="s">
        <v>795</v>
      </c>
      <c r="C110" s="640" t="s">
        <v>117</v>
      </c>
      <c r="D110" s="431">
        <v>10</v>
      </c>
      <c r="E110" s="431">
        <v>10</v>
      </c>
      <c r="F110" s="641" t="s">
        <v>554</v>
      </c>
      <c r="G110" s="464"/>
    </row>
    <row r="111" spans="1:7">
      <c r="A111" s="638">
        <v>28</v>
      </c>
      <c r="B111" s="85" t="s">
        <v>796</v>
      </c>
      <c r="C111" s="640" t="s">
        <v>117</v>
      </c>
      <c r="D111" s="431">
        <v>8.01</v>
      </c>
      <c r="E111" s="431">
        <v>8.01</v>
      </c>
      <c r="F111" s="641" t="s">
        <v>454</v>
      </c>
      <c r="G111" s="464"/>
    </row>
    <row r="112" spans="1:7">
      <c r="A112" s="638">
        <v>29</v>
      </c>
      <c r="B112" s="638" t="s">
        <v>798</v>
      </c>
      <c r="C112" s="640" t="s">
        <v>114</v>
      </c>
      <c r="D112" s="679">
        <v>50</v>
      </c>
      <c r="E112" s="679">
        <v>10</v>
      </c>
      <c r="F112" s="757" t="s">
        <v>281</v>
      </c>
      <c r="G112" s="435"/>
    </row>
    <row r="113" spans="1:7">
      <c r="A113" s="638">
        <v>30</v>
      </c>
      <c r="B113" s="284" t="s">
        <v>799</v>
      </c>
      <c r="C113" s="338" t="s">
        <v>114</v>
      </c>
      <c r="D113" s="679">
        <v>0.4</v>
      </c>
      <c r="E113" s="679">
        <v>0.4</v>
      </c>
      <c r="F113" s="757" t="s">
        <v>265</v>
      </c>
      <c r="G113" s="464"/>
    </row>
    <row r="114" spans="1:7" s="760" customFormat="1" ht="16.5">
      <c r="A114" s="638">
        <v>31</v>
      </c>
      <c r="B114" s="85" t="s">
        <v>800</v>
      </c>
      <c r="C114" s="640" t="s">
        <v>117</v>
      </c>
      <c r="D114" s="59">
        <v>6.6</v>
      </c>
      <c r="E114" s="59">
        <v>0.3</v>
      </c>
      <c r="F114" s="640" t="s">
        <v>551</v>
      </c>
      <c r="G114" s="774"/>
    </row>
    <row r="115" spans="1:7" s="760" customFormat="1" ht="16.5">
      <c r="A115" s="638">
        <v>32</v>
      </c>
      <c r="B115" s="68" t="s">
        <v>1123</v>
      </c>
      <c r="C115" s="640" t="s">
        <v>114</v>
      </c>
      <c r="D115" s="59">
        <v>0.51</v>
      </c>
      <c r="E115" s="59">
        <v>0.51</v>
      </c>
      <c r="F115" s="640" t="s">
        <v>983</v>
      </c>
      <c r="G115" s="774"/>
    </row>
    <row r="116" spans="1:7" s="760" customFormat="1" ht="31">
      <c r="A116" s="638">
        <v>33</v>
      </c>
      <c r="B116" s="284" t="s">
        <v>1149</v>
      </c>
      <c r="C116" s="640" t="s">
        <v>865</v>
      </c>
      <c r="D116" s="59">
        <v>4.3</v>
      </c>
      <c r="E116" s="59">
        <v>1</v>
      </c>
      <c r="F116" s="640" t="s">
        <v>484</v>
      </c>
      <c r="G116" s="774"/>
    </row>
    <row r="117" spans="1:7" ht="31">
      <c r="A117" s="638">
        <v>34</v>
      </c>
      <c r="B117" s="70" t="s">
        <v>801</v>
      </c>
      <c r="C117" s="639" t="s">
        <v>77</v>
      </c>
      <c r="D117" s="680">
        <v>0.22</v>
      </c>
      <c r="E117" s="431">
        <v>0.22</v>
      </c>
      <c r="F117" s="641" t="s">
        <v>675</v>
      </c>
      <c r="G117" s="464"/>
    </row>
    <row r="118" spans="1:7">
      <c r="A118" s="638">
        <v>35</v>
      </c>
      <c r="B118" s="85" t="s">
        <v>598</v>
      </c>
      <c r="C118" s="83" t="s">
        <v>77</v>
      </c>
      <c r="D118" s="679">
        <v>0.27</v>
      </c>
      <c r="E118" s="679">
        <v>0.27</v>
      </c>
      <c r="F118" s="757" t="s">
        <v>281</v>
      </c>
      <c r="G118" s="764"/>
    </row>
    <row r="119" spans="1:7">
      <c r="A119" s="638">
        <v>36</v>
      </c>
      <c r="B119" s="85" t="s">
        <v>599</v>
      </c>
      <c r="C119" s="83" t="s">
        <v>77</v>
      </c>
      <c r="D119" s="679">
        <v>0.21</v>
      </c>
      <c r="E119" s="679">
        <v>0.21</v>
      </c>
      <c r="F119" s="757" t="s">
        <v>541</v>
      </c>
      <c r="G119" s="764"/>
    </row>
    <row r="120" spans="1:7">
      <c r="A120" s="638">
        <v>37</v>
      </c>
      <c r="B120" s="284" t="s">
        <v>660</v>
      </c>
      <c r="C120" s="338" t="s">
        <v>77</v>
      </c>
      <c r="D120" s="679">
        <v>0.62</v>
      </c>
      <c r="E120" s="679">
        <v>0.62</v>
      </c>
      <c r="F120" s="757" t="s">
        <v>499</v>
      </c>
      <c r="G120" s="464"/>
    </row>
    <row r="121" spans="1:7" ht="31">
      <c r="A121" s="638">
        <v>38</v>
      </c>
      <c r="B121" s="638" t="s">
        <v>802</v>
      </c>
      <c r="C121" s="338" t="s">
        <v>77</v>
      </c>
      <c r="D121" s="679">
        <v>1095.5999999999999</v>
      </c>
      <c r="E121" s="679">
        <v>10</v>
      </c>
      <c r="F121" s="757" t="s">
        <v>265</v>
      </c>
      <c r="G121" s="464"/>
    </row>
    <row r="122" spans="1:7">
      <c r="A122" s="638">
        <v>39</v>
      </c>
      <c r="B122" s="85" t="s">
        <v>689</v>
      </c>
      <c r="C122" s="83" t="s">
        <v>77</v>
      </c>
      <c r="D122" s="680">
        <v>0.51</v>
      </c>
      <c r="E122" s="680">
        <v>0.51</v>
      </c>
      <c r="F122" s="641" t="s">
        <v>603</v>
      </c>
      <c r="G122" s="464"/>
    </row>
    <row r="123" spans="1:7" ht="15.65" customHeight="1">
      <c r="A123" s="638">
        <v>40</v>
      </c>
      <c r="B123" s="85" t="s">
        <v>595</v>
      </c>
      <c r="C123" s="83" t="s">
        <v>77</v>
      </c>
      <c r="D123" s="680">
        <v>0.56999999999999995</v>
      </c>
      <c r="E123" s="680">
        <f>D123</f>
        <v>0.56999999999999995</v>
      </c>
      <c r="F123" s="641" t="s">
        <v>541</v>
      </c>
      <c r="G123" s="464"/>
    </row>
    <row r="124" spans="1:7">
      <c r="A124" s="95" t="s">
        <v>29</v>
      </c>
      <c r="B124" s="95" t="s">
        <v>232</v>
      </c>
      <c r="C124" s="724"/>
      <c r="D124" s="762">
        <f>SUM(D125:D128)</f>
        <v>0.43924000000000002</v>
      </c>
      <c r="E124" s="762">
        <f>SUM(E125:E128)</f>
        <v>0.43924000000000002</v>
      </c>
      <c r="F124" s="757"/>
      <c r="G124" s="758"/>
    </row>
    <row r="125" spans="1:7">
      <c r="A125" s="638">
        <v>1</v>
      </c>
      <c r="B125" s="638" t="s">
        <v>803</v>
      </c>
      <c r="C125" s="338" t="s">
        <v>114</v>
      </c>
      <c r="D125" s="679">
        <v>0.34614</v>
      </c>
      <c r="E125" s="679">
        <v>0.34614</v>
      </c>
      <c r="F125" s="757" t="s">
        <v>298</v>
      </c>
      <c r="G125" s="435"/>
    </row>
    <row r="126" spans="1:7">
      <c r="A126" s="638">
        <v>2</v>
      </c>
      <c r="B126" s="638" t="s">
        <v>804</v>
      </c>
      <c r="C126" s="338" t="s">
        <v>117</v>
      </c>
      <c r="D126" s="679">
        <v>6.0999999999999999E-2</v>
      </c>
      <c r="E126" s="679">
        <v>6.0999999999999999E-2</v>
      </c>
      <c r="F126" s="757" t="s">
        <v>305</v>
      </c>
      <c r="G126" s="435"/>
    </row>
    <row r="127" spans="1:7">
      <c r="A127" s="638">
        <v>3</v>
      </c>
      <c r="B127" s="638" t="s">
        <v>805</v>
      </c>
      <c r="C127" s="338" t="s">
        <v>117</v>
      </c>
      <c r="D127" s="679">
        <v>6.4000000000000003E-3</v>
      </c>
      <c r="E127" s="679">
        <v>6.4000000000000003E-3</v>
      </c>
      <c r="F127" s="757" t="s">
        <v>304</v>
      </c>
      <c r="G127" s="435"/>
    </row>
    <row r="128" spans="1:7">
      <c r="A128" s="638">
        <v>4</v>
      </c>
      <c r="B128" s="638" t="s">
        <v>806</v>
      </c>
      <c r="C128" s="338" t="s">
        <v>117</v>
      </c>
      <c r="D128" s="679">
        <v>2.5700000000000001E-2</v>
      </c>
      <c r="E128" s="679">
        <v>2.5700000000000001E-2</v>
      </c>
      <c r="F128" s="757" t="s">
        <v>301</v>
      </c>
      <c r="G128" s="435"/>
    </row>
    <row r="129" spans="1:7">
      <c r="A129" s="761" t="s">
        <v>187</v>
      </c>
      <c r="B129" s="586" t="s">
        <v>807</v>
      </c>
      <c r="C129" s="747"/>
      <c r="D129" s="708">
        <f>D130+D137+D159+D184+D195+D197+D237+D196</f>
        <v>679.52051000000006</v>
      </c>
      <c r="E129" s="708">
        <f>E130+E137+E159+E184+E195+E197+E237+E196</f>
        <v>460.43350999999996</v>
      </c>
      <c r="F129" s="757"/>
      <c r="G129" s="464"/>
    </row>
    <row r="130" spans="1:7">
      <c r="A130" s="95" t="s">
        <v>22</v>
      </c>
      <c r="B130" s="86" t="s">
        <v>23</v>
      </c>
      <c r="C130" s="289"/>
      <c r="D130" s="762">
        <f>SUM(D131:D136)</f>
        <v>83.169999999999987</v>
      </c>
      <c r="E130" s="762">
        <f>SUM(E131:E136)</f>
        <v>22.67</v>
      </c>
      <c r="F130" s="757"/>
      <c r="G130" s="464"/>
    </row>
    <row r="131" spans="1:7" ht="26">
      <c r="A131" s="434">
        <v>1</v>
      </c>
      <c r="B131" s="85" t="s">
        <v>808</v>
      </c>
      <c r="C131" s="83" t="s">
        <v>10</v>
      </c>
      <c r="D131" s="679">
        <v>0.6</v>
      </c>
      <c r="E131" s="679">
        <v>0.6</v>
      </c>
      <c r="F131" s="757" t="s">
        <v>809</v>
      </c>
      <c r="G131" s="464" t="s">
        <v>971</v>
      </c>
    </row>
    <row r="132" spans="1:7" ht="46.5">
      <c r="A132" s="434">
        <v>2</v>
      </c>
      <c r="B132" s="85" t="s">
        <v>811</v>
      </c>
      <c r="C132" s="83" t="s">
        <v>10</v>
      </c>
      <c r="D132" s="679">
        <v>80.5</v>
      </c>
      <c r="E132" s="679">
        <v>20</v>
      </c>
      <c r="F132" s="757" t="s">
        <v>809</v>
      </c>
      <c r="G132" s="464" t="s">
        <v>971</v>
      </c>
    </row>
    <row r="133" spans="1:7" ht="26">
      <c r="A133" s="434">
        <v>3</v>
      </c>
      <c r="B133" s="85" t="s">
        <v>813</v>
      </c>
      <c r="C133" s="83" t="s">
        <v>10</v>
      </c>
      <c r="D133" s="679">
        <v>0.7</v>
      </c>
      <c r="E133" s="679">
        <v>0.7</v>
      </c>
      <c r="F133" s="757" t="s">
        <v>265</v>
      </c>
      <c r="G133" s="464" t="s">
        <v>814</v>
      </c>
    </row>
    <row r="134" spans="1:7" ht="31">
      <c r="A134" s="434">
        <v>4</v>
      </c>
      <c r="B134" s="638" t="s">
        <v>815</v>
      </c>
      <c r="C134" s="641" t="s">
        <v>10</v>
      </c>
      <c r="D134" s="679">
        <v>7.0000000000000007E-2</v>
      </c>
      <c r="E134" s="679">
        <v>7.0000000000000007E-2</v>
      </c>
      <c r="F134" s="757" t="s">
        <v>427</v>
      </c>
      <c r="G134" s="464" t="s">
        <v>972</v>
      </c>
    </row>
    <row r="135" spans="1:7" ht="31">
      <c r="A135" s="434">
        <v>5</v>
      </c>
      <c r="B135" s="85" t="s">
        <v>816</v>
      </c>
      <c r="C135" s="83" t="s">
        <v>11</v>
      </c>
      <c r="D135" s="679">
        <v>1</v>
      </c>
      <c r="E135" s="679">
        <v>1</v>
      </c>
      <c r="F135" s="757" t="s">
        <v>265</v>
      </c>
      <c r="G135" s="464" t="s">
        <v>817</v>
      </c>
    </row>
    <row r="136" spans="1:7" ht="26">
      <c r="A136" s="434">
        <v>6</v>
      </c>
      <c r="B136" s="85" t="s">
        <v>1510</v>
      </c>
      <c r="C136" s="83" t="s">
        <v>10</v>
      </c>
      <c r="D136" s="432">
        <v>0.3</v>
      </c>
      <c r="E136" s="432">
        <v>0.3</v>
      </c>
      <c r="F136" s="757" t="s">
        <v>675</v>
      </c>
      <c r="G136" s="464" t="s">
        <v>819</v>
      </c>
    </row>
    <row r="137" spans="1:7">
      <c r="A137" s="95" t="s">
        <v>24</v>
      </c>
      <c r="B137" s="606" t="s">
        <v>1194</v>
      </c>
      <c r="C137" s="748"/>
      <c r="D137" s="762">
        <f>SUM(D138:D158)</f>
        <v>65.4435</v>
      </c>
      <c r="E137" s="762">
        <f>SUM(E138:E158)</f>
        <v>28.4435</v>
      </c>
      <c r="F137" s="775"/>
      <c r="G137" s="769"/>
    </row>
    <row r="138" spans="1:7" ht="31">
      <c r="A138" s="434">
        <v>1</v>
      </c>
      <c r="B138" s="85" t="s">
        <v>820</v>
      </c>
      <c r="C138" s="641" t="s">
        <v>16</v>
      </c>
      <c r="D138" s="679">
        <v>0.53</v>
      </c>
      <c r="E138" s="679">
        <v>0.53</v>
      </c>
      <c r="F138" s="757" t="s">
        <v>274</v>
      </c>
      <c r="G138" s="464" t="s">
        <v>821</v>
      </c>
    </row>
    <row r="139" spans="1:7" ht="26">
      <c r="A139" s="434">
        <v>2</v>
      </c>
      <c r="B139" s="85" t="s">
        <v>822</v>
      </c>
      <c r="C139" s="83" t="s">
        <v>16</v>
      </c>
      <c r="D139" s="679">
        <v>0.32</v>
      </c>
      <c r="E139" s="679">
        <v>0.32</v>
      </c>
      <c r="F139" s="757" t="s">
        <v>484</v>
      </c>
      <c r="G139" s="464" t="s">
        <v>829</v>
      </c>
    </row>
    <row r="140" spans="1:7" ht="31">
      <c r="A140" s="434">
        <v>3</v>
      </c>
      <c r="B140" s="85" t="s">
        <v>823</v>
      </c>
      <c r="C140" s="641" t="s">
        <v>96</v>
      </c>
      <c r="D140" s="679">
        <v>0.32</v>
      </c>
      <c r="E140" s="679">
        <v>0.32</v>
      </c>
      <c r="F140" s="757" t="s">
        <v>603</v>
      </c>
      <c r="G140" s="464" t="s">
        <v>829</v>
      </c>
    </row>
    <row r="141" spans="1:7" ht="31">
      <c r="A141" s="434">
        <v>4</v>
      </c>
      <c r="B141" s="85" t="s">
        <v>825</v>
      </c>
      <c r="C141" s="641" t="s">
        <v>96</v>
      </c>
      <c r="D141" s="679">
        <v>0.6</v>
      </c>
      <c r="E141" s="679">
        <v>0.6</v>
      </c>
      <c r="F141" s="757" t="s">
        <v>281</v>
      </c>
      <c r="G141" s="464" t="s">
        <v>973</v>
      </c>
    </row>
    <row r="142" spans="1:7" ht="26">
      <c r="A142" s="434">
        <v>5</v>
      </c>
      <c r="B142" s="85" t="s">
        <v>826</v>
      </c>
      <c r="C142" s="83" t="s">
        <v>96</v>
      </c>
      <c r="D142" s="679">
        <v>0.1</v>
      </c>
      <c r="E142" s="679">
        <v>0.1</v>
      </c>
      <c r="F142" s="757" t="s">
        <v>417</v>
      </c>
      <c r="G142" s="464" t="s">
        <v>827</v>
      </c>
    </row>
    <row r="143" spans="1:7" ht="26">
      <c r="A143" s="434">
        <v>6</v>
      </c>
      <c r="B143" s="85" t="s">
        <v>1144</v>
      </c>
      <c r="C143" s="83" t="s">
        <v>96</v>
      </c>
      <c r="D143" s="679">
        <v>1.1000000000000001</v>
      </c>
      <c r="E143" s="679">
        <v>1.1000000000000001</v>
      </c>
      <c r="F143" s="641" t="s">
        <v>905</v>
      </c>
      <c r="G143" s="464" t="s">
        <v>1145</v>
      </c>
    </row>
    <row r="144" spans="1:7" ht="26">
      <c r="A144" s="434">
        <v>7</v>
      </c>
      <c r="B144" s="638" t="s">
        <v>828</v>
      </c>
      <c r="C144" s="641" t="s">
        <v>141</v>
      </c>
      <c r="D144" s="679">
        <v>1.17</v>
      </c>
      <c r="E144" s="679">
        <v>1.17</v>
      </c>
      <c r="F144" s="757" t="s">
        <v>420</v>
      </c>
      <c r="G144" s="464" t="s">
        <v>829</v>
      </c>
    </row>
    <row r="145" spans="1:7" ht="26">
      <c r="A145" s="434">
        <v>8</v>
      </c>
      <c r="B145" s="85" t="s">
        <v>974</v>
      </c>
      <c r="C145" s="83" t="s">
        <v>138</v>
      </c>
      <c r="D145" s="679">
        <v>0.01</v>
      </c>
      <c r="E145" s="679">
        <v>0.01</v>
      </c>
      <c r="F145" s="757" t="s">
        <v>288</v>
      </c>
      <c r="G145" s="464" t="s">
        <v>829</v>
      </c>
    </row>
    <row r="146" spans="1:7" ht="26">
      <c r="A146" s="434">
        <v>9</v>
      </c>
      <c r="B146" s="85" t="s">
        <v>832</v>
      </c>
      <c r="C146" s="83" t="s">
        <v>138</v>
      </c>
      <c r="D146" s="679">
        <v>0.05</v>
      </c>
      <c r="E146" s="679">
        <v>0.05</v>
      </c>
      <c r="F146" s="757" t="s">
        <v>291</v>
      </c>
      <c r="G146" s="464" t="s">
        <v>829</v>
      </c>
    </row>
    <row r="147" spans="1:7" ht="26">
      <c r="A147" s="434">
        <v>10</v>
      </c>
      <c r="B147" s="638" t="s">
        <v>833</v>
      </c>
      <c r="C147" s="641" t="s">
        <v>138</v>
      </c>
      <c r="D147" s="679">
        <v>1.35E-2</v>
      </c>
      <c r="E147" s="679">
        <v>1.35E-2</v>
      </c>
      <c r="F147" s="757" t="s">
        <v>261</v>
      </c>
      <c r="G147" s="464" t="s">
        <v>829</v>
      </c>
    </row>
    <row r="148" spans="1:7" ht="26">
      <c r="A148" s="434">
        <v>11</v>
      </c>
      <c r="B148" s="85" t="s">
        <v>834</v>
      </c>
      <c r="C148" s="83" t="s">
        <v>98</v>
      </c>
      <c r="D148" s="679">
        <v>0.15</v>
      </c>
      <c r="E148" s="679">
        <v>0.15</v>
      </c>
      <c r="F148" s="757" t="s">
        <v>274</v>
      </c>
      <c r="G148" s="464" t="s">
        <v>835</v>
      </c>
    </row>
    <row r="149" spans="1:7" ht="31">
      <c r="A149" s="434">
        <v>12</v>
      </c>
      <c r="B149" s="85" t="s">
        <v>1141</v>
      </c>
      <c r="C149" s="83" t="s">
        <v>98</v>
      </c>
      <c r="D149" s="431">
        <v>3.07</v>
      </c>
      <c r="E149" s="431">
        <v>3.07</v>
      </c>
      <c r="F149" s="641" t="s">
        <v>1142</v>
      </c>
      <c r="G149" s="464" t="s">
        <v>1143</v>
      </c>
    </row>
    <row r="150" spans="1:7" ht="26">
      <c r="A150" s="434">
        <v>13</v>
      </c>
      <c r="B150" s="638" t="s">
        <v>836</v>
      </c>
      <c r="C150" s="641" t="s">
        <v>17</v>
      </c>
      <c r="D150" s="679">
        <v>0.56999999999999995</v>
      </c>
      <c r="E150" s="679">
        <v>0.56999999999999995</v>
      </c>
      <c r="F150" s="757" t="s">
        <v>420</v>
      </c>
      <c r="G150" s="464" t="s">
        <v>829</v>
      </c>
    </row>
    <row r="151" spans="1:7" ht="26">
      <c r="A151" s="434">
        <v>14</v>
      </c>
      <c r="B151" s="85" t="s">
        <v>837</v>
      </c>
      <c r="C151" s="83" t="s">
        <v>14</v>
      </c>
      <c r="D151" s="679">
        <v>0.04</v>
      </c>
      <c r="E151" s="679">
        <v>0.04</v>
      </c>
      <c r="F151" s="757" t="s">
        <v>427</v>
      </c>
      <c r="G151" s="464" t="s">
        <v>838</v>
      </c>
    </row>
    <row r="152" spans="1:7" ht="26">
      <c r="A152" s="434">
        <v>15</v>
      </c>
      <c r="B152" s="638" t="s">
        <v>839</v>
      </c>
      <c r="C152" s="641" t="s">
        <v>132</v>
      </c>
      <c r="D152" s="679">
        <v>3.1</v>
      </c>
      <c r="E152" s="679">
        <v>3.1</v>
      </c>
      <c r="F152" s="757" t="s">
        <v>420</v>
      </c>
      <c r="G152" s="464" t="s">
        <v>829</v>
      </c>
    </row>
    <row r="153" spans="1:7" ht="26">
      <c r="A153" s="434">
        <v>16</v>
      </c>
      <c r="B153" s="85" t="s">
        <v>841</v>
      </c>
      <c r="C153" s="83" t="s">
        <v>104</v>
      </c>
      <c r="D153" s="679">
        <v>0.5</v>
      </c>
      <c r="E153" s="679">
        <v>0.5</v>
      </c>
      <c r="F153" s="757" t="s">
        <v>603</v>
      </c>
      <c r="G153" s="464" t="s">
        <v>842</v>
      </c>
    </row>
    <row r="154" spans="1:7" s="796" customFormat="1" ht="26">
      <c r="A154" s="434">
        <v>17</v>
      </c>
      <c r="B154" s="85" t="s">
        <v>1515</v>
      </c>
      <c r="C154" s="83" t="s">
        <v>123</v>
      </c>
      <c r="D154" s="679">
        <v>1.2</v>
      </c>
      <c r="E154" s="679">
        <f>D154</f>
        <v>1.2</v>
      </c>
      <c r="F154" s="757" t="s">
        <v>541</v>
      </c>
      <c r="G154" s="464" t="s">
        <v>1516</v>
      </c>
    </row>
    <row r="155" spans="1:7" ht="26">
      <c r="A155" s="434">
        <v>18</v>
      </c>
      <c r="B155" s="85" t="s">
        <v>843</v>
      </c>
      <c r="C155" s="83" t="s">
        <v>153</v>
      </c>
      <c r="D155" s="432">
        <v>0.2</v>
      </c>
      <c r="E155" s="432">
        <v>0.2</v>
      </c>
      <c r="F155" s="641" t="s">
        <v>632</v>
      </c>
      <c r="G155" s="464" t="s">
        <v>975</v>
      </c>
    </row>
    <row r="156" spans="1:7" ht="26">
      <c r="A156" s="434">
        <v>19</v>
      </c>
      <c r="B156" s="85" t="s">
        <v>844</v>
      </c>
      <c r="C156" s="83" t="s">
        <v>153</v>
      </c>
      <c r="D156" s="432">
        <v>2.4</v>
      </c>
      <c r="E156" s="432">
        <v>2.4</v>
      </c>
      <c r="F156" s="641" t="s">
        <v>427</v>
      </c>
      <c r="G156" s="464" t="s">
        <v>845</v>
      </c>
    </row>
    <row r="157" spans="1:7" ht="26">
      <c r="A157" s="434">
        <v>20</v>
      </c>
      <c r="B157" s="85" t="s">
        <v>846</v>
      </c>
      <c r="C157" s="83" t="s">
        <v>153</v>
      </c>
      <c r="D157" s="432">
        <v>20</v>
      </c>
      <c r="E157" s="432">
        <v>3</v>
      </c>
      <c r="F157" s="641" t="s">
        <v>484</v>
      </c>
      <c r="G157" s="464" t="s">
        <v>976</v>
      </c>
    </row>
    <row r="158" spans="1:7" ht="26">
      <c r="A158" s="434">
        <v>21</v>
      </c>
      <c r="B158" s="85" t="s">
        <v>847</v>
      </c>
      <c r="C158" s="83" t="s">
        <v>153</v>
      </c>
      <c r="D158" s="679">
        <v>30</v>
      </c>
      <c r="E158" s="679">
        <v>10</v>
      </c>
      <c r="F158" s="757" t="s">
        <v>265</v>
      </c>
      <c r="G158" s="464" t="s">
        <v>848</v>
      </c>
    </row>
    <row r="159" spans="1:7">
      <c r="A159" s="95" t="s">
        <v>26</v>
      </c>
      <c r="B159" s="86" t="s">
        <v>538</v>
      </c>
      <c r="C159" s="289"/>
      <c r="D159" s="762">
        <f>SUM(D160:D183)</f>
        <v>279.67620000000011</v>
      </c>
      <c r="E159" s="762">
        <f>SUM(E160:E183)</f>
        <v>158.08919999999998</v>
      </c>
      <c r="F159" s="757"/>
      <c r="G159" s="464"/>
    </row>
    <row r="160" spans="1:7" ht="26">
      <c r="A160" s="434">
        <v>1</v>
      </c>
      <c r="B160" s="85" t="s">
        <v>849</v>
      </c>
      <c r="C160" s="83" t="s">
        <v>77</v>
      </c>
      <c r="D160" s="679">
        <v>0.16</v>
      </c>
      <c r="E160" s="679">
        <v>0.16</v>
      </c>
      <c r="F160" s="757" t="s">
        <v>274</v>
      </c>
      <c r="G160" s="464" t="s">
        <v>850</v>
      </c>
    </row>
    <row r="161" spans="1:7" ht="31">
      <c r="A161" s="434">
        <v>2</v>
      </c>
      <c r="B161" s="85" t="s">
        <v>851</v>
      </c>
      <c r="C161" s="83" t="s">
        <v>77</v>
      </c>
      <c r="D161" s="679">
        <v>2.9</v>
      </c>
      <c r="E161" s="679">
        <v>2.9</v>
      </c>
      <c r="F161" s="757" t="s">
        <v>265</v>
      </c>
      <c r="G161" s="464" t="s">
        <v>850</v>
      </c>
    </row>
    <row r="162" spans="1:7" ht="26">
      <c r="A162" s="434">
        <v>3</v>
      </c>
      <c r="B162" s="85" t="s">
        <v>852</v>
      </c>
      <c r="C162" s="83" t="s">
        <v>77</v>
      </c>
      <c r="D162" s="679">
        <v>3</v>
      </c>
      <c r="E162" s="679">
        <v>3</v>
      </c>
      <c r="F162" s="757" t="s">
        <v>265</v>
      </c>
      <c r="G162" s="464" t="s">
        <v>850</v>
      </c>
    </row>
    <row r="163" spans="1:7" ht="26">
      <c r="A163" s="434">
        <v>4</v>
      </c>
      <c r="B163" s="85" t="s">
        <v>853</v>
      </c>
      <c r="C163" s="83" t="s">
        <v>77</v>
      </c>
      <c r="D163" s="679">
        <v>0.33</v>
      </c>
      <c r="E163" s="679">
        <v>0.33</v>
      </c>
      <c r="F163" s="757" t="s">
        <v>261</v>
      </c>
      <c r="G163" s="464" t="s">
        <v>850</v>
      </c>
    </row>
    <row r="164" spans="1:7" ht="31">
      <c r="A164" s="434">
        <v>5</v>
      </c>
      <c r="B164" s="85" t="s">
        <v>1479</v>
      </c>
      <c r="C164" s="83" t="s">
        <v>77</v>
      </c>
      <c r="D164" s="679">
        <v>0.11</v>
      </c>
      <c r="E164" s="679">
        <v>0.11</v>
      </c>
      <c r="F164" s="757" t="s">
        <v>251</v>
      </c>
      <c r="G164" s="464" t="s">
        <v>854</v>
      </c>
    </row>
    <row r="165" spans="1:7" ht="31">
      <c r="A165" s="434">
        <v>6</v>
      </c>
      <c r="B165" s="85" t="s">
        <v>855</v>
      </c>
      <c r="C165" s="83" t="s">
        <v>77</v>
      </c>
      <c r="D165" s="679">
        <v>15.9</v>
      </c>
      <c r="E165" s="679">
        <v>15.9</v>
      </c>
      <c r="F165" s="757" t="s">
        <v>420</v>
      </c>
      <c r="G165" s="464" t="s">
        <v>856</v>
      </c>
    </row>
    <row r="166" spans="1:7" ht="26">
      <c r="A166" s="434">
        <v>7</v>
      </c>
      <c r="B166" s="85" t="s">
        <v>857</v>
      </c>
      <c r="C166" s="83" t="s">
        <v>77</v>
      </c>
      <c r="D166" s="679">
        <v>16.260000000000002</v>
      </c>
      <c r="E166" s="679">
        <v>16.260000000000002</v>
      </c>
      <c r="F166" s="757" t="s">
        <v>274</v>
      </c>
      <c r="G166" s="464" t="s">
        <v>858</v>
      </c>
    </row>
    <row r="167" spans="1:7" ht="26">
      <c r="A167" s="434">
        <v>8</v>
      </c>
      <c r="B167" s="85" t="s">
        <v>859</v>
      </c>
      <c r="C167" s="83" t="s">
        <v>77</v>
      </c>
      <c r="D167" s="679">
        <v>7.18</v>
      </c>
      <c r="E167" s="679">
        <v>7.18</v>
      </c>
      <c r="F167" s="757" t="s">
        <v>860</v>
      </c>
      <c r="G167" s="464" t="s">
        <v>861</v>
      </c>
    </row>
    <row r="168" spans="1:7" ht="26">
      <c r="A168" s="434">
        <v>9</v>
      </c>
      <c r="B168" s="85" t="s">
        <v>862</v>
      </c>
      <c r="C168" s="641" t="s">
        <v>77</v>
      </c>
      <c r="D168" s="679">
        <v>0.04</v>
      </c>
      <c r="E168" s="679">
        <v>0.04</v>
      </c>
      <c r="F168" s="757" t="s">
        <v>977</v>
      </c>
      <c r="G168" s="464" t="s">
        <v>863</v>
      </c>
    </row>
    <row r="169" spans="1:7" ht="31">
      <c r="A169" s="434">
        <v>10</v>
      </c>
      <c r="B169" s="85" t="s">
        <v>864</v>
      </c>
      <c r="C169" s="641" t="s">
        <v>865</v>
      </c>
      <c r="D169" s="679">
        <v>24.315999999999999</v>
      </c>
      <c r="E169" s="679">
        <v>13.38</v>
      </c>
      <c r="F169" s="757" t="s">
        <v>265</v>
      </c>
      <c r="G169" s="464" t="s">
        <v>866</v>
      </c>
    </row>
    <row r="170" spans="1:7" ht="26">
      <c r="A170" s="434">
        <v>11</v>
      </c>
      <c r="B170" s="85" t="s">
        <v>867</v>
      </c>
      <c r="C170" s="83" t="s">
        <v>77</v>
      </c>
      <c r="D170" s="679">
        <v>6.4</v>
      </c>
      <c r="E170" s="679">
        <v>6.4</v>
      </c>
      <c r="F170" s="757" t="s">
        <v>281</v>
      </c>
      <c r="G170" s="464" t="s">
        <v>868</v>
      </c>
    </row>
    <row r="171" spans="1:7" ht="31">
      <c r="A171" s="434">
        <v>12</v>
      </c>
      <c r="B171" s="85" t="s">
        <v>869</v>
      </c>
      <c r="C171" s="83" t="s">
        <v>77</v>
      </c>
      <c r="D171" s="679">
        <v>0.9</v>
      </c>
      <c r="E171" s="679">
        <v>0.9</v>
      </c>
      <c r="F171" s="757" t="s">
        <v>265</v>
      </c>
      <c r="G171" s="464" t="s">
        <v>870</v>
      </c>
    </row>
    <row r="172" spans="1:7">
      <c r="A172" s="434">
        <v>13</v>
      </c>
      <c r="B172" s="85" t="s">
        <v>871</v>
      </c>
      <c r="C172" s="83" t="s">
        <v>80</v>
      </c>
      <c r="D172" s="680">
        <v>1.7</v>
      </c>
      <c r="E172" s="680">
        <v>1.7</v>
      </c>
      <c r="F172" s="757" t="s">
        <v>427</v>
      </c>
      <c r="G172" s="464"/>
    </row>
    <row r="173" spans="1:7" ht="52">
      <c r="A173" s="434">
        <v>14</v>
      </c>
      <c r="B173" s="85" t="s">
        <v>872</v>
      </c>
      <c r="C173" s="83" t="s">
        <v>117</v>
      </c>
      <c r="D173" s="679">
        <v>0.56999999999999995</v>
      </c>
      <c r="E173" s="679">
        <v>0.56999999999999995</v>
      </c>
      <c r="F173" s="757" t="s">
        <v>554</v>
      </c>
      <c r="G173" s="464" t="s">
        <v>873</v>
      </c>
    </row>
    <row r="174" spans="1:7" ht="26">
      <c r="A174" s="434">
        <v>15</v>
      </c>
      <c r="B174" s="85" t="s">
        <v>874</v>
      </c>
      <c r="C174" s="641" t="s">
        <v>117</v>
      </c>
      <c r="D174" s="679">
        <v>0.64119999999999999</v>
      </c>
      <c r="E174" s="679">
        <v>0.64119999999999999</v>
      </c>
      <c r="F174" s="757" t="s">
        <v>551</v>
      </c>
      <c r="G174" s="464" t="s">
        <v>875</v>
      </c>
    </row>
    <row r="175" spans="1:7" ht="31">
      <c r="A175" s="434">
        <v>16</v>
      </c>
      <c r="B175" s="85" t="s">
        <v>876</v>
      </c>
      <c r="C175" s="641" t="s">
        <v>117</v>
      </c>
      <c r="D175" s="679">
        <v>29.7</v>
      </c>
      <c r="E175" s="679">
        <v>29.7</v>
      </c>
      <c r="F175" s="757" t="s">
        <v>877</v>
      </c>
      <c r="G175" s="464" t="s">
        <v>878</v>
      </c>
    </row>
    <row r="176" spans="1:7" ht="26">
      <c r="A176" s="434">
        <v>17</v>
      </c>
      <c r="B176" s="85" t="s">
        <v>881</v>
      </c>
      <c r="C176" s="641" t="s">
        <v>117</v>
      </c>
      <c r="D176" s="679">
        <v>12.7</v>
      </c>
      <c r="E176" s="679">
        <v>12.7</v>
      </c>
      <c r="F176" s="757" t="s">
        <v>978</v>
      </c>
      <c r="G176" s="464" t="s">
        <v>979</v>
      </c>
    </row>
    <row r="177" spans="1:7" ht="26">
      <c r="A177" s="434">
        <v>18</v>
      </c>
      <c r="B177" s="638" t="s">
        <v>1146</v>
      </c>
      <c r="C177" s="641" t="s">
        <v>117</v>
      </c>
      <c r="D177" s="710">
        <v>19.45</v>
      </c>
      <c r="E177" s="710">
        <v>19.45</v>
      </c>
      <c r="F177" s="641" t="s">
        <v>603</v>
      </c>
      <c r="G177" s="464" t="s">
        <v>1147</v>
      </c>
    </row>
    <row r="178" spans="1:7" ht="26">
      <c r="A178" s="434">
        <v>19</v>
      </c>
      <c r="B178" s="85" t="s">
        <v>882</v>
      </c>
      <c r="C178" s="641" t="s">
        <v>55</v>
      </c>
      <c r="D178" s="679">
        <v>4.29</v>
      </c>
      <c r="E178" s="679">
        <v>4.29</v>
      </c>
      <c r="F178" s="757" t="s">
        <v>281</v>
      </c>
      <c r="G178" s="464" t="s">
        <v>883</v>
      </c>
    </row>
    <row r="179" spans="1:7" s="796" customFormat="1" ht="39">
      <c r="A179" s="978">
        <v>20</v>
      </c>
      <c r="B179" s="979" t="s">
        <v>1331</v>
      </c>
      <c r="C179" s="980" t="s">
        <v>55</v>
      </c>
      <c r="D179" s="981">
        <v>130.65100000000001</v>
      </c>
      <c r="E179" s="981">
        <f>20</f>
        <v>20</v>
      </c>
      <c r="F179" s="982" t="s">
        <v>265</v>
      </c>
      <c r="G179" s="983" t="s">
        <v>1332</v>
      </c>
    </row>
    <row r="180" spans="1:7" ht="26">
      <c r="A180" s="434">
        <v>21</v>
      </c>
      <c r="B180" s="85" t="s">
        <v>1139</v>
      </c>
      <c r="C180" s="83" t="s">
        <v>98</v>
      </c>
      <c r="D180" s="679">
        <v>2.2000000000000002</v>
      </c>
      <c r="E180" s="679">
        <v>2.2000000000000002</v>
      </c>
      <c r="F180" s="757" t="s">
        <v>281</v>
      </c>
      <c r="G180" s="464" t="s">
        <v>1140</v>
      </c>
    </row>
    <row r="181" spans="1:7" ht="65">
      <c r="A181" s="434">
        <v>22</v>
      </c>
      <c r="B181" s="85" t="s">
        <v>884</v>
      </c>
      <c r="C181" s="641" t="s">
        <v>100</v>
      </c>
      <c r="D181" s="679">
        <v>9.5000000000000001E-2</v>
      </c>
      <c r="E181" s="679">
        <v>9.5000000000000001E-2</v>
      </c>
      <c r="F181" s="757" t="s">
        <v>427</v>
      </c>
      <c r="G181" s="464" t="s">
        <v>885</v>
      </c>
    </row>
    <row r="182" spans="1:7" ht="65">
      <c r="A182" s="434">
        <v>23</v>
      </c>
      <c r="B182" s="85" t="s">
        <v>884</v>
      </c>
      <c r="C182" s="641" t="s">
        <v>100</v>
      </c>
      <c r="D182" s="679">
        <v>0.16</v>
      </c>
      <c r="E182" s="679">
        <v>0.16</v>
      </c>
      <c r="F182" s="757" t="s">
        <v>420</v>
      </c>
      <c r="G182" s="464" t="s">
        <v>885</v>
      </c>
    </row>
    <row r="183" spans="1:7" ht="31">
      <c r="A183" s="434">
        <v>24</v>
      </c>
      <c r="B183" s="85" t="s">
        <v>1333</v>
      </c>
      <c r="C183" s="641" t="s">
        <v>77</v>
      </c>
      <c r="D183" s="679">
        <v>2.3E-2</v>
      </c>
      <c r="E183" s="679">
        <f>D183</f>
        <v>2.3E-2</v>
      </c>
      <c r="F183" s="757" t="s">
        <v>261</v>
      </c>
      <c r="G183" s="464" t="s">
        <v>1334</v>
      </c>
    </row>
    <row r="184" spans="1:7" ht="26">
      <c r="A184" s="95" t="s">
        <v>28</v>
      </c>
      <c r="B184" s="95" t="s">
        <v>232</v>
      </c>
      <c r="C184" s="724"/>
      <c r="D184" s="762">
        <f>SUM(D185:D188)</f>
        <v>1.909</v>
      </c>
      <c r="E184" s="762">
        <f>SUM(E185:E188)</f>
        <v>1.909</v>
      </c>
      <c r="F184" s="757"/>
      <c r="G184" s="776" t="s">
        <v>1361</v>
      </c>
    </row>
    <row r="185" spans="1:7">
      <c r="A185" s="434">
        <v>1</v>
      </c>
      <c r="B185" s="85" t="s">
        <v>980</v>
      </c>
      <c r="C185" s="83" t="s">
        <v>117</v>
      </c>
      <c r="D185" s="770">
        <v>0.06</v>
      </c>
      <c r="E185" s="770">
        <v>0.06</v>
      </c>
      <c r="F185" s="757" t="s">
        <v>454</v>
      </c>
      <c r="G185" s="464"/>
    </row>
    <row r="186" spans="1:7" ht="15.65" customHeight="1">
      <c r="A186" s="638">
        <v>2</v>
      </c>
      <c r="B186" s="638" t="s">
        <v>886</v>
      </c>
      <c r="C186" s="338" t="s">
        <v>117</v>
      </c>
      <c r="D186" s="777">
        <v>4.0000000000000001E-3</v>
      </c>
      <c r="E186" s="777">
        <v>4.0000000000000001E-3</v>
      </c>
      <c r="F186" s="757" t="s">
        <v>251</v>
      </c>
      <c r="G186" s="435"/>
    </row>
    <row r="187" spans="1:7">
      <c r="A187" s="638">
        <v>3</v>
      </c>
      <c r="B187" s="638" t="s">
        <v>887</v>
      </c>
      <c r="C187" s="338" t="s">
        <v>117</v>
      </c>
      <c r="D187" s="679">
        <v>6.5000000000000002E-2</v>
      </c>
      <c r="E187" s="679">
        <v>6.5000000000000002E-2</v>
      </c>
      <c r="F187" s="757" t="s">
        <v>251</v>
      </c>
      <c r="G187" s="435"/>
    </row>
    <row r="188" spans="1:7">
      <c r="A188" s="638">
        <v>4</v>
      </c>
      <c r="B188" s="638" t="s">
        <v>888</v>
      </c>
      <c r="C188" s="338" t="s">
        <v>114</v>
      </c>
      <c r="D188" s="679">
        <v>1.78</v>
      </c>
      <c r="E188" s="679">
        <v>1.78</v>
      </c>
      <c r="F188" s="757" t="s">
        <v>265</v>
      </c>
      <c r="G188" s="435"/>
    </row>
    <row r="189" spans="1:7">
      <c r="A189" s="638">
        <v>5</v>
      </c>
      <c r="B189" s="814" t="s">
        <v>1511</v>
      </c>
      <c r="C189" s="338" t="s">
        <v>117</v>
      </c>
      <c r="D189" s="679">
        <v>0.04</v>
      </c>
      <c r="E189" s="679">
        <f>D189</f>
        <v>0.04</v>
      </c>
      <c r="F189" s="757" t="s">
        <v>499</v>
      </c>
      <c r="G189" s="1072" t="s">
        <v>1519</v>
      </c>
    </row>
    <row r="190" spans="1:7">
      <c r="A190" s="638">
        <v>6</v>
      </c>
      <c r="B190" s="814" t="s">
        <v>1512</v>
      </c>
      <c r="C190" s="338" t="s">
        <v>114</v>
      </c>
      <c r="D190" s="679">
        <v>0.08</v>
      </c>
      <c r="E190" s="815">
        <f>D190</f>
        <v>0.08</v>
      </c>
      <c r="F190" s="816" t="s">
        <v>291</v>
      </c>
      <c r="G190" s="1073"/>
    </row>
    <row r="191" spans="1:7">
      <c r="A191" s="638">
        <v>7</v>
      </c>
      <c r="B191" s="814" t="s">
        <v>1517</v>
      </c>
      <c r="C191" s="338" t="s">
        <v>117</v>
      </c>
      <c r="D191" s="679">
        <v>0.05</v>
      </c>
      <c r="E191" s="817">
        <f>D191</f>
        <v>0.05</v>
      </c>
      <c r="F191" s="816" t="s">
        <v>271</v>
      </c>
      <c r="G191" s="1073"/>
    </row>
    <row r="192" spans="1:7">
      <c r="A192" s="638">
        <v>8</v>
      </c>
      <c r="B192" s="814" t="s">
        <v>1518</v>
      </c>
      <c r="C192" s="338" t="s">
        <v>117</v>
      </c>
      <c r="D192" s="679">
        <v>0.04</v>
      </c>
      <c r="E192" s="815">
        <f>D192</f>
        <v>0.04</v>
      </c>
      <c r="F192" s="816" t="s">
        <v>472</v>
      </c>
      <c r="G192" s="1073"/>
    </row>
    <row r="193" spans="1:7">
      <c r="A193" s="638">
        <v>9</v>
      </c>
      <c r="B193" s="814" t="s">
        <v>1513</v>
      </c>
      <c r="C193" s="338" t="s">
        <v>117</v>
      </c>
      <c r="D193" s="679">
        <f>E193</f>
        <v>0.06</v>
      </c>
      <c r="E193" s="815">
        <v>0.06</v>
      </c>
      <c r="F193" s="816" t="s">
        <v>305</v>
      </c>
      <c r="G193" s="1073"/>
    </row>
    <row r="194" spans="1:7">
      <c r="A194" s="638">
        <v>10</v>
      </c>
      <c r="B194" s="814" t="s">
        <v>1514</v>
      </c>
      <c r="C194" s="338" t="s">
        <v>117</v>
      </c>
      <c r="D194" s="679">
        <f>E194</f>
        <v>0.04</v>
      </c>
      <c r="E194" s="679">
        <v>0.04</v>
      </c>
      <c r="F194" s="757" t="s">
        <v>440</v>
      </c>
      <c r="G194" s="1074"/>
    </row>
    <row r="195" spans="1:7" s="778" customFormat="1" ht="60">
      <c r="A195" s="95" t="s">
        <v>29</v>
      </c>
      <c r="B195" s="95" t="s">
        <v>1506</v>
      </c>
      <c r="C195" s="724" t="s">
        <v>1197</v>
      </c>
      <c r="D195" s="762">
        <f>4258*0.005</f>
        <v>21.29</v>
      </c>
      <c r="E195" s="762">
        <f>4258*0.005</f>
        <v>21.29</v>
      </c>
      <c r="F195" s="755" t="s">
        <v>1198</v>
      </c>
      <c r="G195" s="758"/>
    </row>
    <row r="196" spans="1:7" s="778" customFormat="1" ht="30">
      <c r="A196" s="95" t="s">
        <v>30</v>
      </c>
      <c r="B196" s="95" t="s">
        <v>1505</v>
      </c>
      <c r="C196" s="724"/>
      <c r="D196" s="762">
        <f>'B 7.5'!D82</f>
        <v>163.30180999999996</v>
      </c>
      <c r="E196" s="762">
        <f>D196</f>
        <v>163.30180999999996</v>
      </c>
      <c r="F196" s="755" t="s">
        <v>1198</v>
      </c>
      <c r="G196" s="758"/>
    </row>
    <row r="197" spans="1:7" ht="75.5">
      <c r="A197" s="761" t="s">
        <v>1346</v>
      </c>
      <c r="B197" s="95" t="s">
        <v>1508</v>
      </c>
      <c r="C197" s="83"/>
      <c r="D197" s="762">
        <f>E197</f>
        <v>56.22999999999999</v>
      </c>
      <c r="E197" s="762">
        <f>'B7. 4'!D6</f>
        <v>56.22999999999999</v>
      </c>
      <c r="F197" s="757"/>
      <c r="G197" s="776" t="s">
        <v>889</v>
      </c>
    </row>
    <row r="198" spans="1:7" hidden="1">
      <c r="A198" s="434">
        <v>1</v>
      </c>
      <c r="B198" s="85" t="s">
        <v>670</v>
      </c>
      <c r="C198" s="641" t="s">
        <v>117</v>
      </c>
      <c r="D198" s="679"/>
      <c r="E198" s="679">
        <v>0.1</v>
      </c>
      <c r="F198" s="757" t="s">
        <v>1179</v>
      </c>
      <c r="G198" s="464"/>
    </row>
    <row r="199" spans="1:7" hidden="1">
      <c r="A199" s="434">
        <v>2</v>
      </c>
      <c r="B199" s="85" t="s">
        <v>669</v>
      </c>
      <c r="C199" s="641" t="s">
        <v>117</v>
      </c>
      <c r="D199" s="679"/>
      <c r="E199" s="679">
        <v>1.34</v>
      </c>
      <c r="F199" s="757" t="s">
        <v>1173</v>
      </c>
      <c r="G199" s="464"/>
    </row>
    <row r="200" spans="1:7" hidden="1">
      <c r="A200" s="434">
        <v>3</v>
      </c>
      <c r="B200" s="85" t="s">
        <v>669</v>
      </c>
      <c r="C200" s="641" t="s">
        <v>117</v>
      </c>
      <c r="D200" s="679"/>
      <c r="E200" s="679">
        <v>1.43</v>
      </c>
      <c r="F200" s="757" t="s">
        <v>1174</v>
      </c>
      <c r="G200" s="464"/>
    </row>
    <row r="201" spans="1:7" hidden="1">
      <c r="A201" s="434">
        <v>4</v>
      </c>
      <c r="B201" s="85" t="s">
        <v>670</v>
      </c>
      <c r="C201" s="641" t="s">
        <v>117</v>
      </c>
      <c r="D201" s="679"/>
      <c r="E201" s="679">
        <v>0.1</v>
      </c>
      <c r="F201" s="757" t="s">
        <v>1180</v>
      </c>
      <c r="G201" s="464"/>
    </row>
    <row r="202" spans="1:7" hidden="1">
      <c r="A202" s="434">
        <v>5</v>
      </c>
      <c r="B202" s="85" t="s">
        <v>672</v>
      </c>
      <c r="C202" s="83" t="s">
        <v>117</v>
      </c>
      <c r="D202" s="679"/>
      <c r="E202" s="679">
        <v>0.1</v>
      </c>
      <c r="F202" s="757" t="s">
        <v>1184</v>
      </c>
      <c r="G202" s="464"/>
    </row>
    <row r="203" spans="1:7" hidden="1">
      <c r="A203" s="434">
        <v>6</v>
      </c>
      <c r="B203" s="85" t="s">
        <v>891</v>
      </c>
      <c r="C203" s="83" t="s">
        <v>117</v>
      </c>
      <c r="D203" s="679"/>
      <c r="E203" s="679">
        <v>0.1</v>
      </c>
      <c r="F203" s="757" t="s">
        <v>1172</v>
      </c>
      <c r="G203" s="464"/>
    </row>
    <row r="204" spans="1:7" hidden="1">
      <c r="A204" s="434">
        <v>7</v>
      </c>
      <c r="B204" s="85" t="s">
        <v>672</v>
      </c>
      <c r="C204" s="83" t="s">
        <v>117</v>
      </c>
      <c r="D204" s="679"/>
      <c r="E204" s="679">
        <v>0.1</v>
      </c>
      <c r="F204" s="757" t="s">
        <v>1186</v>
      </c>
      <c r="G204" s="464"/>
    </row>
    <row r="205" spans="1:7" hidden="1">
      <c r="A205" s="434">
        <v>8</v>
      </c>
      <c r="B205" s="85" t="s">
        <v>672</v>
      </c>
      <c r="C205" s="83" t="s">
        <v>117</v>
      </c>
      <c r="D205" s="679"/>
      <c r="E205" s="679">
        <v>0.1</v>
      </c>
      <c r="F205" s="757" t="s">
        <v>1187</v>
      </c>
      <c r="G205" s="464"/>
    </row>
    <row r="206" spans="1:7" hidden="1">
      <c r="A206" s="434">
        <v>9</v>
      </c>
      <c r="B206" s="85" t="s">
        <v>670</v>
      </c>
      <c r="C206" s="641" t="s">
        <v>117</v>
      </c>
      <c r="D206" s="679"/>
      <c r="E206" s="679">
        <v>0.1</v>
      </c>
      <c r="F206" s="757" t="s">
        <v>1181</v>
      </c>
      <c r="G206" s="464"/>
    </row>
    <row r="207" spans="1:7" hidden="1">
      <c r="A207" s="434">
        <v>10</v>
      </c>
      <c r="B207" s="85" t="s">
        <v>670</v>
      </c>
      <c r="C207" s="83" t="s">
        <v>117</v>
      </c>
      <c r="D207" s="679"/>
      <c r="E207" s="679">
        <v>0.3</v>
      </c>
      <c r="F207" s="757" t="s">
        <v>1190</v>
      </c>
      <c r="G207" s="464"/>
    </row>
    <row r="208" spans="1:7" hidden="1">
      <c r="A208" s="434">
        <v>11</v>
      </c>
      <c r="B208" s="85" t="s">
        <v>671</v>
      </c>
      <c r="C208" s="83" t="s">
        <v>117</v>
      </c>
      <c r="D208" s="679"/>
      <c r="E208" s="679">
        <v>1.35</v>
      </c>
      <c r="F208" s="757" t="s">
        <v>1175</v>
      </c>
      <c r="G208" s="464"/>
    </row>
    <row r="209" spans="1:7" hidden="1">
      <c r="A209" s="434">
        <v>12</v>
      </c>
      <c r="B209" s="85" t="s">
        <v>892</v>
      </c>
      <c r="C209" s="641" t="s">
        <v>117</v>
      </c>
      <c r="D209" s="679"/>
      <c r="E209" s="679">
        <v>1</v>
      </c>
      <c r="F209" s="757" t="s">
        <v>1176</v>
      </c>
      <c r="G209" s="464"/>
    </row>
    <row r="210" spans="1:7" hidden="1">
      <c r="A210" s="434">
        <v>13</v>
      </c>
      <c r="B210" s="85" t="s">
        <v>893</v>
      </c>
      <c r="C210" s="641" t="s">
        <v>117</v>
      </c>
      <c r="D210" s="679"/>
      <c r="E210" s="679">
        <v>0.84</v>
      </c>
      <c r="F210" s="757" t="s">
        <v>1177</v>
      </c>
      <c r="G210" s="464"/>
    </row>
    <row r="211" spans="1:7" hidden="1">
      <c r="A211" s="434">
        <v>14</v>
      </c>
      <c r="B211" s="85" t="s">
        <v>668</v>
      </c>
      <c r="C211" s="83" t="s">
        <v>117</v>
      </c>
      <c r="D211" s="679"/>
      <c r="E211" s="679">
        <f>'B7. 4'!D66</f>
        <v>0.1</v>
      </c>
      <c r="F211" s="757" t="s">
        <v>1185</v>
      </c>
      <c r="G211" s="464"/>
    </row>
    <row r="212" spans="1:7" hidden="1">
      <c r="A212" s="434">
        <v>15</v>
      </c>
      <c r="B212" s="85" t="s">
        <v>895</v>
      </c>
      <c r="C212" s="83" t="s">
        <v>117</v>
      </c>
      <c r="D212" s="679"/>
      <c r="E212" s="679">
        <v>0.5</v>
      </c>
      <c r="F212" s="757" t="s">
        <v>1189</v>
      </c>
      <c r="G212" s="464"/>
    </row>
    <row r="213" spans="1:7" hidden="1">
      <c r="A213" s="434">
        <v>16</v>
      </c>
      <c r="B213" s="85" t="s">
        <v>670</v>
      </c>
      <c r="C213" s="83" t="s">
        <v>117</v>
      </c>
      <c r="D213" s="679"/>
      <c r="E213" s="679">
        <v>0.1</v>
      </c>
      <c r="F213" s="757" t="s">
        <v>1183</v>
      </c>
      <c r="G213" s="464"/>
    </row>
    <row r="214" spans="1:7" hidden="1">
      <c r="A214" s="434">
        <v>17</v>
      </c>
      <c r="B214" s="85" t="s">
        <v>894</v>
      </c>
      <c r="C214" s="641" t="s">
        <v>117</v>
      </c>
      <c r="D214" s="679"/>
      <c r="E214" s="679">
        <v>0.86</v>
      </c>
      <c r="F214" s="757" t="s">
        <v>1178</v>
      </c>
      <c r="G214" s="464"/>
    </row>
    <row r="215" spans="1:7" hidden="1">
      <c r="A215" s="434">
        <v>18</v>
      </c>
      <c r="B215" s="85" t="s">
        <v>670</v>
      </c>
      <c r="C215" s="641" t="s">
        <v>117</v>
      </c>
      <c r="D215" s="679"/>
      <c r="E215" s="679">
        <v>0.5</v>
      </c>
      <c r="F215" s="757" t="s">
        <v>1182</v>
      </c>
      <c r="G215" s="464"/>
    </row>
    <row r="216" spans="1:7" hidden="1">
      <c r="A216" s="434">
        <v>19</v>
      </c>
      <c r="B216" s="85" t="s">
        <v>674</v>
      </c>
      <c r="C216" s="83" t="s">
        <v>117</v>
      </c>
      <c r="D216" s="679"/>
      <c r="E216" s="679">
        <v>1</v>
      </c>
      <c r="F216" s="757" t="s">
        <v>1204</v>
      </c>
      <c r="G216" s="464"/>
    </row>
    <row r="217" spans="1:7" hidden="1">
      <c r="A217" s="434">
        <v>20</v>
      </c>
      <c r="B217" s="85" t="s">
        <v>669</v>
      </c>
      <c r="C217" s="641" t="s">
        <v>114</v>
      </c>
      <c r="D217" s="679"/>
      <c r="E217" s="679">
        <v>6.4</v>
      </c>
      <c r="F217" s="757" t="s">
        <v>1167</v>
      </c>
      <c r="G217" s="464"/>
    </row>
    <row r="218" spans="1:7" hidden="1">
      <c r="A218" s="434">
        <v>21</v>
      </c>
      <c r="B218" s="85" t="s">
        <v>673</v>
      </c>
      <c r="C218" s="83" t="s">
        <v>114</v>
      </c>
      <c r="D218" s="679"/>
      <c r="E218" s="679">
        <v>6</v>
      </c>
      <c r="F218" s="757" t="s">
        <v>1170</v>
      </c>
      <c r="G218" s="464"/>
    </row>
    <row r="219" spans="1:7" hidden="1">
      <c r="A219" s="434">
        <v>22</v>
      </c>
      <c r="B219" s="85" t="s">
        <v>668</v>
      </c>
      <c r="C219" s="641" t="s">
        <v>114</v>
      </c>
      <c r="D219" s="679"/>
      <c r="E219" s="679">
        <v>2</v>
      </c>
      <c r="F219" s="757" t="s">
        <v>1168</v>
      </c>
      <c r="G219" s="464"/>
    </row>
    <row r="220" spans="1:7" hidden="1">
      <c r="A220" s="434">
        <v>23</v>
      </c>
      <c r="B220" s="85" t="s">
        <v>890</v>
      </c>
      <c r="C220" s="83" t="s">
        <v>114</v>
      </c>
      <c r="D220" s="679"/>
      <c r="E220" s="679">
        <v>8.07</v>
      </c>
      <c r="F220" s="757" t="s">
        <v>1165</v>
      </c>
      <c r="G220" s="464"/>
    </row>
    <row r="221" spans="1:7" hidden="1">
      <c r="A221" s="434">
        <v>24</v>
      </c>
      <c r="B221" s="85" t="s">
        <v>669</v>
      </c>
      <c r="C221" s="641" t="s">
        <v>114</v>
      </c>
      <c r="D221" s="679"/>
      <c r="E221" s="679">
        <v>6.04</v>
      </c>
      <c r="F221" s="757" t="s">
        <v>1188</v>
      </c>
      <c r="G221" s="464"/>
    </row>
    <row r="222" spans="1:7" hidden="1">
      <c r="A222" s="434">
        <v>25</v>
      </c>
      <c r="B222" s="85" t="s">
        <v>669</v>
      </c>
      <c r="C222" s="641" t="s">
        <v>114</v>
      </c>
      <c r="D222" s="679"/>
      <c r="E222" s="679">
        <v>2.2999999999999998</v>
      </c>
      <c r="F222" s="757" t="s">
        <v>1169</v>
      </c>
      <c r="G222" s="464"/>
    </row>
    <row r="223" spans="1:7" hidden="1">
      <c r="A223" s="434">
        <v>26</v>
      </c>
      <c r="B223" s="85" t="s">
        <v>895</v>
      </c>
      <c r="C223" s="641" t="s">
        <v>114</v>
      </c>
      <c r="D223" s="679"/>
      <c r="E223" s="679">
        <v>5</v>
      </c>
      <c r="F223" s="757" t="s">
        <v>1166</v>
      </c>
      <c r="G223" s="464"/>
    </row>
    <row r="224" spans="1:7" hidden="1">
      <c r="A224" s="434">
        <v>27</v>
      </c>
      <c r="B224" s="85" t="s">
        <v>669</v>
      </c>
      <c r="C224" s="83" t="s">
        <v>114</v>
      </c>
      <c r="D224" s="679"/>
      <c r="E224" s="679">
        <v>5</v>
      </c>
      <c r="F224" s="757" t="s">
        <v>1171</v>
      </c>
      <c r="G224" s="464"/>
    </row>
    <row r="225" spans="1:7" ht="15.75" hidden="1" customHeight="1">
      <c r="A225" s="434"/>
      <c r="B225" s="85"/>
      <c r="C225" s="281"/>
      <c r="D225" s="281"/>
      <c r="E225" s="281"/>
      <c r="F225" s="757"/>
      <c r="G225" s="464"/>
    </row>
    <row r="226" spans="1:7" ht="15.75" hidden="1" customHeight="1">
      <c r="A226" s="434"/>
      <c r="B226" s="85"/>
      <c r="C226" s="281"/>
      <c r="D226" s="281"/>
      <c r="E226" s="281"/>
      <c r="F226" s="757"/>
      <c r="G226" s="464"/>
    </row>
    <row r="227" spans="1:7" ht="15.75" hidden="1" customHeight="1">
      <c r="A227" s="434"/>
      <c r="B227" s="85"/>
      <c r="C227" s="281"/>
      <c r="D227" s="281"/>
      <c r="E227" s="281"/>
      <c r="F227" s="757"/>
      <c r="G227" s="464"/>
    </row>
    <row r="228" spans="1:7" ht="15.75" hidden="1" customHeight="1">
      <c r="A228" s="434"/>
      <c r="B228" s="85"/>
      <c r="C228" s="281"/>
      <c r="D228" s="281"/>
      <c r="E228" s="281"/>
      <c r="F228" s="757"/>
      <c r="G228" s="464"/>
    </row>
    <row r="229" spans="1:7" ht="15.75" hidden="1" customHeight="1">
      <c r="A229" s="434"/>
      <c r="B229" s="85"/>
      <c r="C229" s="281"/>
      <c r="D229" s="281"/>
      <c r="E229" s="281"/>
      <c r="F229" s="757"/>
      <c r="G229" s="464"/>
    </row>
    <row r="230" spans="1:7" ht="15.75" hidden="1" customHeight="1">
      <c r="A230" s="434"/>
      <c r="B230" s="85"/>
      <c r="C230" s="281"/>
      <c r="D230" s="281"/>
      <c r="E230" s="281"/>
      <c r="F230" s="757"/>
      <c r="G230" s="464"/>
    </row>
    <row r="231" spans="1:7" ht="15.75" hidden="1" customHeight="1">
      <c r="A231" s="434"/>
      <c r="B231" s="85"/>
      <c r="C231" s="281"/>
      <c r="D231" s="281"/>
      <c r="E231" s="281"/>
      <c r="F231" s="757"/>
      <c r="G231" s="464"/>
    </row>
    <row r="232" spans="1:7" ht="15.75" hidden="1" customHeight="1">
      <c r="A232" s="434"/>
      <c r="B232" s="85"/>
      <c r="C232" s="281"/>
      <c r="D232" s="281"/>
      <c r="E232" s="281"/>
      <c r="F232" s="757"/>
      <c r="G232" s="464"/>
    </row>
    <row r="233" spans="1:7" ht="15.75" hidden="1" customHeight="1">
      <c r="A233" s="434"/>
      <c r="B233" s="85"/>
      <c r="C233" s="281"/>
      <c r="D233" s="281"/>
      <c r="E233" s="281"/>
      <c r="F233" s="757"/>
      <c r="G233" s="464"/>
    </row>
    <row r="234" spans="1:7" ht="15.75" hidden="1" customHeight="1">
      <c r="A234" s="434"/>
      <c r="B234" s="85"/>
      <c r="C234" s="281"/>
      <c r="D234" s="281"/>
      <c r="E234" s="281"/>
      <c r="F234" s="757"/>
      <c r="G234" s="464"/>
    </row>
    <row r="235" spans="1:7" ht="15.75" hidden="1" customHeight="1">
      <c r="A235" s="434"/>
      <c r="B235" s="85"/>
      <c r="C235" s="281"/>
      <c r="D235" s="281"/>
      <c r="E235" s="281"/>
      <c r="F235" s="757"/>
      <c r="G235" s="464"/>
    </row>
    <row r="236" spans="1:7" ht="15.75" hidden="1" customHeight="1">
      <c r="A236" s="434"/>
      <c r="B236" s="85"/>
      <c r="C236" s="281"/>
      <c r="D236" s="281"/>
      <c r="E236" s="281"/>
      <c r="F236" s="757"/>
      <c r="G236" s="464"/>
    </row>
    <row r="237" spans="1:7" ht="60">
      <c r="A237" s="779" t="s">
        <v>1507</v>
      </c>
      <c r="B237" s="780" t="s">
        <v>1348</v>
      </c>
      <c r="C237" s="91" t="s">
        <v>1347</v>
      </c>
      <c r="D237" s="781">
        <f>E237</f>
        <v>8.5</v>
      </c>
      <c r="E237" s="781">
        <f>'B7. 4'!D353</f>
        <v>8.5</v>
      </c>
      <c r="F237" s="782"/>
      <c r="G237" s="783" t="s">
        <v>889</v>
      </c>
    </row>
    <row r="238" spans="1:7" ht="15.75" hidden="1" customHeight="1">
      <c r="A238" s="725"/>
      <c r="B238" s="784"/>
      <c r="C238" s="725"/>
      <c r="D238" s="725"/>
      <c r="E238" s="725"/>
      <c r="F238" s="725"/>
      <c r="G238" s="785"/>
    </row>
    <row r="239" spans="1:7" ht="15.75" hidden="1" customHeight="1">
      <c r="A239" s="281"/>
      <c r="B239" s="85"/>
      <c r="C239" s="281"/>
      <c r="D239" s="281"/>
      <c r="E239" s="281"/>
      <c r="F239" s="281"/>
      <c r="G239" s="759"/>
    </row>
    <row r="240" spans="1:7" ht="15.75" hidden="1" customHeight="1">
      <c r="A240" s="281"/>
      <c r="B240" s="85"/>
      <c r="C240" s="281"/>
      <c r="D240" s="281"/>
      <c r="E240" s="281"/>
      <c r="F240" s="281"/>
      <c r="G240" s="759"/>
    </row>
    <row r="241" spans="1:7" ht="15.75" hidden="1" customHeight="1">
      <c r="A241" s="281"/>
      <c r="B241" s="85"/>
      <c r="C241" s="281"/>
      <c r="D241" s="281"/>
      <c r="E241" s="281"/>
      <c r="F241" s="281"/>
      <c r="G241" s="759"/>
    </row>
    <row r="242" spans="1:7" ht="15.75" hidden="1" customHeight="1">
      <c r="A242" s="281"/>
      <c r="B242" s="85"/>
      <c r="C242" s="281"/>
      <c r="D242" s="281"/>
      <c r="E242" s="281"/>
      <c r="F242" s="281"/>
      <c r="G242" s="759"/>
    </row>
    <row r="243" spans="1:7" ht="15.75" hidden="1" customHeight="1">
      <c r="A243" s="281"/>
      <c r="B243" s="85"/>
      <c r="C243" s="281"/>
      <c r="D243" s="281"/>
      <c r="E243" s="281"/>
      <c r="F243" s="281"/>
      <c r="G243" s="759"/>
    </row>
    <row r="244" spans="1:7" ht="15.75" hidden="1" customHeight="1">
      <c r="A244" s="281"/>
      <c r="B244" s="85"/>
      <c r="C244" s="281"/>
      <c r="D244" s="281"/>
      <c r="E244" s="281"/>
      <c r="F244" s="281"/>
      <c r="G244" s="759"/>
    </row>
    <row r="245" spans="1:7" ht="15.65" hidden="1" customHeight="1">
      <c r="A245" s="281">
        <v>1</v>
      </c>
      <c r="B245" s="85" t="s">
        <v>396</v>
      </c>
      <c r="C245" s="281"/>
      <c r="D245" s="680" t="s">
        <v>1322</v>
      </c>
      <c r="E245" s="680">
        <f>'B7. 4'!D350</f>
        <v>0</v>
      </c>
      <c r="F245" s="281"/>
      <c r="G245" s="759"/>
    </row>
    <row r="246" spans="1:7" ht="15.75" hidden="1" customHeight="1">
      <c r="A246" s="281">
        <v>2</v>
      </c>
      <c r="B246" s="85" t="s">
        <v>397</v>
      </c>
      <c r="C246" s="281"/>
      <c r="D246" s="680" t="s">
        <v>1323</v>
      </c>
      <c r="E246" s="680">
        <f>'B7. 4'!D360</f>
        <v>0</v>
      </c>
      <c r="F246" s="281"/>
      <c r="G246" s="759"/>
    </row>
    <row r="247" spans="1:7" ht="15.75" hidden="1" customHeight="1">
      <c r="A247" s="281">
        <v>3</v>
      </c>
      <c r="B247" s="85" t="s">
        <v>395</v>
      </c>
      <c r="C247" s="281"/>
      <c r="D247" s="680" t="s">
        <v>1325</v>
      </c>
      <c r="E247" s="680">
        <f>'B7. 4'!D362</f>
        <v>0</v>
      </c>
      <c r="F247" s="281"/>
      <c r="G247" s="759"/>
    </row>
    <row r="248" spans="1:7" ht="15.75" hidden="1" customHeight="1">
      <c r="A248" s="281">
        <v>4</v>
      </c>
      <c r="B248" s="85" t="s">
        <v>398</v>
      </c>
      <c r="C248" s="281"/>
      <c r="D248" s="680" t="s">
        <v>1326</v>
      </c>
      <c r="E248" s="680">
        <f>'B7. 4'!D364</f>
        <v>0</v>
      </c>
      <c r="F248" s="281"/>
      <c r="G248" s="759"/>
    </row>
    <row r="249" spans="1:7" ht="15.75" hidden="1" customHeight="1">
      <c r="A249" s="726">
        <v>5</v>
      </c>
      <c r="B249" s="659" t="s">
        <v>394</v>
      </c>
      <c r="C249" s="726"/>
      <c r="D249" s="786" t="s">
        <v>1324</v>
      </c>
      <c r="E249" s="786">
        <f>'B7. 4'!D368</f>
        <v>0</v>
      </c>
      <c r="F249" s="726"/>
      <c r="G249" s="787"/>
    </row>
    <row r="250" spans="1:7">
      <c r="A250" s="581"/>
      <c r="E250" s="789"/>
      <c r="F250" s="581"/>
      <c r="G250" s="790"/>
    </row>
    <row r="251" spans="1:7">
      <c r="A251" s="581"/>
      <c r="F251" s="581"/>
      <c r="G251" s="790"/>
    </row>
    <row r="252" spans="1:7">
      <c r="A252" s="581"/>
      <c r="F252" s="581"/>
      <c r="G252" s="790"/>
    </row>
    <row r="253" spans="1:7">
      <c r="A253" s="581"/>
      <c r="F253" s="581"/>
      <c r="G253" s="790"/>
    </row>
    <row r="254" spans="1:7">
      <c r="A254" s="581"/>
      <c r="F254" s="581"/>
      <c r="G254" s="790"/>
    </row>
    <row r="255" spans="1:7">
      <c r="A255" s="581"/>
      <c r="F255" s="581"/>
      <c r="G255" s="790"/>
    </row>
    <row r="256" spans="1:7">
      <c r="A256" s="581"/>
      <c r="F256" s="581"/>
      <c r="G256" s="790"/>
    </row>
    <row r="257" spans="1:7">
      <c r="A257" s="581"/>
      <c r="F257" s="581"/>
      <c r="G257" s="790"/>
    </row>
    <row r="258" spans="1:7">
      <c r="A258" s="581"/>
      <c r="F258" s="581"/>
      <c r="G258" s="790"/>
    </row>
    <row r="259" spans="1:7">
      <c r="A259" s="581"/>
      <c r="F259" s="581"/>
      <c r="G259" s="790"/>
    </row>
    <row r="260" spans="1:7">
      <c r="A260" s="581"/>
      <c r="F260" s="581"/>
      <c r="G260" s="790"/>
    </row>
    <row r="261" spans="1:7">
      <c r="A261" s="581"/>
      <c r="F261" s="581"/>
      <c r="G261" s="790"/>
    </row>
    <row r="262" spans="1:7">
      <c r="A262" s="581"/>
      <c r="F262" s="581"/>
      <c r="G262" s="790"/>
    </row>
    <row r="263" spans="1:7">
      <c r="A263" s="581"/>
      <c r="F263" s="581"/>
      <c r="G263" s="790"/>
    </row>
    <row r="264" spans="1:7">
      <c r="A264" s="581"/>
      <c r="F264" s="581"/>
      <c r="G264" s="790"/>
    </row>
    <row r="265" spans="1:7">
      <c r="A265" s="581"/>
      <c r="F265" s="581"/>
      <c r="G265" s="790"/>
    </row>
    <row r="266" spans="1:7">
      <c r="A266" s="581"/>
      <c r="F266" s="581"/>
      <c r="G266" s="790"/>
    </row>
    <row r="267" spans="1:7">
      <c r="A267" s="581"/>
      <c r="F267" s="581"/>
      <c r="G267" s="790"/>
    </row>
    <row r="268" spans="1:7">
      <c r="A268" s="581"/>
      <c r="F268" s="581"/>
      <c r="G268" s="790"/>
    </row>
    <row r="269" spans="1:7">
      <c r="A269" s="581"/>
      <c r="F269" s="581"/>
      <c r="G269" s="790"/>
    </row>
    <row r="270" spans="1:7">
      <c r="A270" s="581"/>
      <c r="F270" s="581"/>
      <c r="G270" s="790"/>
    </row>
    <row r="271" spans="1:7" ht="31" customHeight="1">
      <c r="A271" s="581"/>
      <c r="F271" s="581"/>
      <c r="G271" s="790"/>
    </row>
    <row r="272" spans="1:7">
      <c r="A272" s="581"/>
      <c r="F272" s="581"/>
      <c r="G272" s="790"/>
    </row>
    <row r="273" spans="1:7">
      <c r="A273" s="581"/>
      <c r="F273" s="581"/>
      <c r="G273" s="790"/>
    </row>
    <row r="274" spans="1:7">
      <c r="A274" s="581"/>
      <c r="F274" s="581"/>
      <c r="G274" s="790"/>
    </row>
    <row r="275" spans="1:7">
      <c r="A275" s="581"/>
      <c r="F275" s="581"/>
      <c r="G275" s="790"/>
    </row>
    <row r="276" spans="1:7">
      <c r="A276" s="581"/>
      <c r="F276" s="581"/>
      <c r="G276" s="790"/>
    </row>
    <row r="277" spans="1:7" ht="15.65" customHeight="1">
      <c r="A277" s="581"/>
      <c r="F277" s="581"/>
      <c r="G277" s="790"/>
    </row>
    <row r="278" spans="1:7">
      <c r="A278" s="581"/>
      <c r="F278" s="581"/>
      <c r="G278" s="790"/>
    </row>
    <row r="279" spans="1:7">
      <c r="A279" s="581"/>
      <c r="F279" s="581"/>
      <c r="G279" s="790"/>
    </row>
    <row r="280" spans="1:7">
      <c r="A280" s="581"/>
      <c r="F280" s="581"/>
      <c r="G280" s="790"/>
    </row>
    <row r="281" spans="1:7">
      <c r="A281" s="581"/>
      <c r="F281" s="581"/>
      <c r="G281" s="790"/>
    </row>
    <row r="282" spans="1:7">
      <c r="A282" s="581"/>
      <c r="F282" s="581"/>
      <c r="G282" s="790"/>
    </row>
    <row r="283" spans="1:7">
      <c r="A283" s="581"/>
      <c r="F283" s="581"/>
      <c r="G283" s="790"/>
    </row>
    <row r="284" spans="1:7">
      <c r="A284" s="581"/>
      <c r="F284" s="581"/>
      <c r="G284" s="790"/>
    </row>
    <row r="285" spans="1:7">
      <c r="A285" s="581"/>
      <c r="F285" s="581"/>
      <c r="G285" s="790"/>
    </row>
    <row r="286" spans="1:7">
      <c r="A286" s="581"/>
      <c r="F286" s="581"/>
      <c r="G286" s="790"/>
    </row>
    <row r="287" spans="1:7">
      <c r="A287" s="581"/>
      <c r="F287" s="581"/>
      <c r="G287" s="790"/>
    </row>
    <row r="288" spans="1:7">
      <c r="A288" s="581"/>
      <c r="F288" s="581"/>
      <c r="G288" s="790"/>
    </row>
    <row r="289" spans="1:7">
      <c r="A289" s="581"/>
      <c r="F289" s="581"/>
      <c r="G289" s="790"/>
    </row>
    <row r="290" spans="1:7">
      <c r="A290" s="581"/>
      <c r="F290" s="581"/>
      <c r="G290" s="790"/>
    </row>
    <row r="291" spans="1:7">
      <c r="A291" s="581"/>
      <c r="F291" s="581"/>
      <c r="G291" s="790"/>
    </row>
    <row r="292" spans="1:7">
      <c r="A292" s="581"/>
      <c r="F292" s="581"/>
      <c r="G292" s="790"/>
    </row>
    <row r="293" spans="1:7">
      <c r="A293" s="581"/>
      <c r="F293" s="581"/>
      <c r="G293" s="790"/>
    </row>
    <row r="294" spans="1:7">
      <c r="A294" s="581"/>
      <c r="F294" s="581"/>
      <c r="G294" s="790"/>
    </row>
    <row r="295" spans="1:7">
      <c r="A295" s="581"/>
      <c r="F295" s="581"/>
      <c r="G295" s="790"/>
    </row>
    <row r="296" spans="1:7">
      <c r="A296" s="581"/>
      <c r="F296" s="581"/>
      <c r="G296" s="790"/>
    </row>
    <row r="297" spans="1:7">
      <c r="A297" s="581"/>
      <c r="F297" s="581"/>
      <c r="G297" s="790"/>
    </row>
    <row r="298" spans="1:7">
      <c r="A298" s="581"/>
      <c r="F298" s="581"/>
      <c r="G298" s="790"/>
    </row>
    <row r="299" spans="1:7">
      <c r="A299" s="581"/>
      <c r="F299" s="581"/>
      <c r="G299" s="790"/>
    </row>
    <row r="300" spans="1:7">
      <c r="A300" s="581"/>
      <c r="F300" s="581"/>
      <c r="G300" s="790"/>
    </row>
    <row r="301" spans="1:7">
      <c r="A301" s="581"/>
      <c r="F301" s="581"/>
      <c r="G301" s="790"/>
    </row>
    <row r="302" spans="1:7">
      <c r="A302" s="581"/>
      <c r="F302" s="581"/>
      <c r="G302" s="790"/>
    </row>
    <row r="303" spans="1:7">
      <c r="A303" s="581"/>
      <c r="F303" s="581"/>
      <c r="G303" s="790"/>
    </row>
    <row r="304" spans="1:7">
      <c r="A304" s="581"/>
      <c r="F304" s="581"/>
      <c r="G304" s="790"/>
    </row>
    <row r="305" spans="1:7">
      <c r="A305" s="581"/>
      <c r="F305" s="581"/>
      <c r="G305" s="790"/>
    </row>
    <row r="306" spans="1:7">
      <c r="A306" s="581"/>
      <c r="F306" s="581"/>
      <c r="G306" s="790"/>
    </row>
    <row r="307" spans="1:7">
      <c r="A307" s="581"/>
      <c r="F307" s="581"/>
      <c r="G307" s="790"/>
    </row>
    <row r="308" spans="1:7">
      <c r="A308" s="581"/>
      <c r="F308" s="581"/>
      <c r="G308" s="790"/>
    </row>
    <row r="309" spans="1:7">
      <c r="A309" s="581"/>
      <c r="F309" s="581"/>
      <c r="G309" s="790"/>
    </row>
    <row r="310" spans="1:7">
      <c r="A310" s="581"/>
      <c r="F310" s="581"/>
      <c r="G310" s="790"/>
    </row>
    <row r="311" spans="1:7">
      <c r="A311" s="581"/>
      <c r="F311" s="581"/>
      <c r="G311" s="790"/>
    </row>
    <row r="312" spans="1:7">
      <c r="A312" s="581"/>
      <c r="F312" s="581"/>
      <c r="G312" s="790"/>
    </row>
    <row r="313" spans="1:7">
      <c r="A313" s="581"/>
      <c r="F313" s="581"/>
      <c r="G313" s="790"/>
    </row>
    <row r="314" spans="1:7">
      <c r="A314" s="581"/>
      <c r="F314" s="581"/>
      <c r="G314" s="790"/>
    </row>
    <row r="315" spans="1:7">
      <c r="A315" s="581"/>
      <c r="F315" s="581"/>
      <c r="G315" s="790"/>
    </row>
    <row r="316" spans="1:7">
      <c r="A316" s="581"/>
      <c r="F316" s="581"/>
      <c r="G316" s="790"/>
    </row>
    <row r="317" spans="1:7">
      <c r="A317" s="581"/>
      <c r="F317" s="581"/>
      <c r="G317" s="790"/>
    </row>
    <row r="318" spans="1:7">
      <c r="A318" s="581"/>
      <c r="F318" s="581"/>
      <c r="G318" s="790"/>
    </row>
    <row r="319" spans="1:7">
      <c r="A319" s="581"/>
      <c r="F319" s="581"/>
      <c r="G319" s="790"/>
    </row>
    <row r="320" spans="1:7">
      <c r="A320" s="581"/>
      <c r="F320" s="581"/>
      <c r="G320" s="790"/>
    </row>
    <row r="321" spans="1:7">
      <c r="A321" s="581"/>
      <c r="F321" s="581"/>
      <c r="G321" s="790"/>
    </row>
    <row r="322" spans="1:7">
      <c r="A322" s="581"/>
      <c r="F322" s="581"/>
      <c r="G322" s="790"/>
    </row>
    <row r="323" spans="1:7">
      <c r="A323" s="581"/>
      <c r="F323" s="581"/>
      <c r="G323" s="790"/>
    </row>
    <row r="324" spans="1:7">
      <c r="A324" s="581"/>
      <c r="F324" s="581"/>
      <c r="G324" s="790"/>
    </row>
    <row r="325" spans="1:7">
      <c r="A325" s="581"/>
      <c r="F325" s="581"/>
      <c r="G325" s="790"/>
    </row>
    <row r="326" spans="1:7">
      <c r="A326" s="581"/>
      <c r="F326" s="581"/>
      <c r="G326" s="790"/>
    </row>
    <row r="327" spans="1:7">
      <c r="A327" s="581"/>
      <c r="F327" s="581"/>
      <c r="G327" s="790"/>
    </row>
    <row r="328" spans="1:7">
      <c r="A328" s="581"/>
      <c r="F328" s="581"/>
      <c r="G328" s="790"/>
    </row>
    <row r="329" spans="1:7" ht="15.65" customHeight="1">
      <c r="A329" s="581"/>
      <c r="F329" s="581"/>
      <c r="G329" s="790"/>
    </row>
    <row r="330" spans="1:7">
      <c r="A330" s="581"/>
      <c r="F330" s="581"/>
      <c r="G330" s="790"/>
    </row>
    <row r="331" spans="1:7">
      <c r="A331" s="581"/>
      <c r="F331" s="581"/>
      <c r="G331" s="790"/>
    </row>
    <row r="332" spans="1:7">
      <c r="A332" s="581"/>
      <c r="F332" s="581"/>
      <c r="G332" s="790"/>
    </row>
    <row r="333" spans="1:7" ht="15.65" customHeight="1">
      <c r="A333" s="581"/>
      <c r="F333" s="581"/>
      <c r="G333" s="790"/>
    </row>
    <row r="334" spans="1:7">
      <c r="A334" s="581"/>
      <c r="F334" s="581"/>
      <c r="G334" s="790"/>
    </row>
    <row r="335" spans="1:7">
      <c r="A335" s="581"/>
      <c r="F335" s="581"/>
      <c r="G335" s="790"/>
    </row>
    <row r="336" spans="1:7">
      <c r="A336" s="581"/>
      <c r="F336" s="581"/>
      <c r="G336" s="790"/>
    </row>
    <row r="337" spans="1:7">
      <c r="A337" s="581"/>
      <c r="F337" s="581"/>
      <c r="G337" s="790"/>
    </row>
    <row r="338" spans="1:7">
      <c r="A338" s="581"/>
      <c r="F338" s="581"/>
      <c r="G338" s="790"/>
    </row>
    <row r="339" spans="1:7" ht="15.65" customHeight="1">
      <c r="A339" s="581"/>
      <c r="F339" s="581"/>
      <c r="G339" s="790"/>
    </row>
    <row r="340" spans="1:7" ht="15.65" customHeight="1">
      <c r="A340" s="581"/>
      <c r="F340" s="581"/>
      <c r="G340" s="790"/>
    </row>
    <row r="341" spans="1:7">
      <c r="A341" s="581"/>
      <c r="F341" s="581"/>
      <c r="G341" s="790"/>
    </row>
    <row r="342" spans="1:7">
      <c r="A342" s="581"/>
      <c r="F342" s="581"/>
      <c r="G342" s="790"/>
    </row>
    <row r="343" spans="1:7" ht="15.65" customHeight="1">
      <c r="A343" s="581"/>
      <c r="F343" s="581"/>
      <c r="G343" s="790"/>
    </row>
    <row r="344" spans="1:7">
      <c r="A344" s="581"/>
      <c r="F344" s="581"/>
      <c r="G344" s="790"/>
    </row>
    <row r="345" spans="1:7">
      <c r="A345" s="581"/>
      <c r="F345" s="581"/>
      <c r="G345" s="790"/>
    </row>
    <row r="346" spans="1:7">
      <c r="A346" s="581"/>
      <c r="F346" s="581"/>
      <c r="G346" s="790"/>
    </row>
    <row r="347" spans="1:7">
      <c r="A347" s="581"/>
      <c r="F347" s="581"/>
      <c r="G347" s="790"/>
    </row>
    <row r="348" spans="1:7">
      <c r="A348" s="581"/>
      <c r="F348" s="581"/>
      <c r="G348" s="790"/>
    </row>
    <row r="349" spans="1:7" ht="15.65" customHeight="1">
      <c r="A349" s="581"/>
      <c r="F349" s="581"/>
      <c r="G349" s="790"/>
    </row>
    <row r="350" spans="1:7">
      <c r="A350" s="581"/>
      <c r="F350" s="581"/>
      <c r="G350" s="790"/>
    </row>
    <row r="351" spans="1:7">
      <c r="A351" s="581"/>
      <c r="F351" s="581"/>
      <c r="G351" s="790"/>
    </row>
    <row r="352" spans="1:7">
      <c r="A352" s="581"/>
      <c r="F352" s="581"/>
      <c r="G352" s="790"/>
    </row>
    <row r="353" spans="1:7">
      <c r="A353" s="581"/>
      <c r="F353" s="581"/>
      <c r="G353" s="790"/>
    </row>
    <row r="354" spans="1:7">
      <c r="A354" s="581"/>
      <c r="F354" s="581"/>
      <c r="G354" s="790"/>
    </row>
    <row r="355" spans="1:7">
      <c r="A355" s="581"/>
      <c r="F355" s="581"/>
      <c r="G355" s="790"/>
    </row>
    <row r="356" spans="1:7">
      <c r="A356" s="581"/>
      <c r="F356" s="581"/>
      <c r="G356" s="790"/>
    </row>
    <row r="357" spans="1:7">
      <c r="A357" s="581"/>
      <c r="F357" s="581"/>
      <c r="G357" s="790"/>
    </row>
    <row r="358" spans="1:7">
      <c r="A358" s="581"/>
      <c r="F358" s="581"/>
      <c r="G358" s="790"/>
    </row>
    <row r="359" spans="1:7">
      <c r="A359" s="581"/>
      <c r="F359" s="581"/>
      <c r="G359" s="790"/>
    </row>
    <row r="360" spans="1:7">
      <c r="A360" s="581"/>
      <c r="F360" s="581"/>
      <c r="G360" s="790"/>
    </row>
    <row r="361" spans="1:7">
      <c r="A361" s="581"/>
      <c r="F361" s="581"/>
      <c r="G361" s="790"/>
    </row>
    <row r="362" spans="1:7">
      <c r="A362" s="581"/>
      <c r="F362" s="581"/>
      <c r="G362" s="790"/>
    </row>
    <row r="363" spans="1:7">
      <c r="A363" s="581"/>
      <c r="F363" s="581"/>
      <c r="G363" s="790"/>
    </row>
    <row r="364" spans="1:7">
      <c r="A364" s="581"/>
      <c r="F364" s="581"/>
      <c r="G364" s="790"/>
    </row>
    <row r="365" spans="1:7">
      <c r="A365" s="581"/>
      <c r="F365" s="581"/>
      <c r="G365" s="790"/>
    </row>
    <row r="366" spans="1:7">
      <c r="A366" s="581"/>
      <c r="F366" s="581"/>
      <c r="G366" s="790"/>
    </row>
    <row r="367" spans="1:7">
      <c r="A367" s="581"/>
      <c r="F367" s="581"/>
      <c r="G367" s="790"/>
    </row>
    <row r="368" spans="1:7">
      <c r="A368" s="581"/>
      <c r="F368" s="581"/>
      <c r="G368" s="790"/>
    </row>
    <row r="369" spans="1:7">
      <c r="A369" s="581"/>
      <c r="F369" s="581"/>
      <c r="G369" s="790"/>
    </row>
    <row r="370" spans="1:7">
      <c r="A370" s="581"/>
      <c r="F370" s="581"/>
      <c r="G370" s="790"/>
    </row>
    <row r="371" spans="1:7">
      <c r="A371" s="581"/>
      <c r="F371" s="581"/>
      <c r="G371" s="790"/>
    </row>
    <row r="372" spans="1:7">
      <c r="A372" s="581"/>
      <c r="F372" s="581"/>
      <c r="G372" s="790"/>
    </row>
    <row r="373" spans="1:7">
      <c r="A373" s="581"/>
      <c r="F373" s="581"/>
      <c r="G373" s="790"/>
    </row>
    <row r="374" spans="1:7">
      <c r="A374" s="581"/>
      <c r="F374" s="581"/>
      <c r="G374" s="790"/>
    </row>
    <row r="375" spans="1:7">
      <c r="A375" s="581"/>
      <c r="F375" s="581"/>
      <c r="G375" s="790"/>
    </row>
    <row r="376" spans="1:7">
      <c r="A376" s="581"/>
      <c r="F376" s="581"/>
      <c r="G376" s="790"/>
    </row>
    <row r="377" spans="1:7">
      <c r="A377" s="581"/>
      <c r="F377" s="581"/>
      <c r="G377" s="790"/>
    </row>
    <row r="378" spans="1:7">
      <c r="A378" s="581"/>
      <c r="F378" s="581"/>
      <c r="G378" s="790"/>
    </row>
    <row r="379" spans="1:7">
      <c r="A379" s="581"/>
      <c r="F379" s="581"/>
      <c r="G379" s="790"/>
    </row>
    <row r="380" spans="1:7">
      <c r="A380" s="581"/>
      <c r="F380" s="581"/>
      <c r="G380" s="790"/>
    </row>
    <row r="381" spans="1:7">
      <c r="A381" s="581"/>
      <c r="F381" s="581"/>
      <c r="G381" s="790"/>
    </row>
    <row r="382" spans="1:7">
      <c r="A382" s="581"/>
      <c r="F382" s="581"/>
      <c r="G382" s="790"/>
    </row>
    <row r="383" spans="1:7" ht="15.65" customHeight="1">
      <c r="A383" s="581"/>
      <c r="F383" s="581"/>
      <c r="G383" s="790"/>
    </row>
    <row r="384" spans="1:7">
      <c r="A384" s="581"/>
      <c r="F384" s="581"/>
      <c r="G384" s="790"/>
    </row>
    <row r="385" spans="1:7">
      <c r="A385" s="581"/>
      <c r="F385" s="581"/>
      <c r="G385" s="790"/>
    </row>
    <row r="386" spans="1:7">
      <c r="A386" s="581"/>
      <c r="F386" s="581"/>
      <c r="G386" s="790"/>
    </row>
    <row r="387" spans="1:7">
      <c r="A387" s="581"/>
      <c r="F387" s="581"/>
      <c r="G387" s="790"/>
    </row>
    <row r="388" spans="1:7">
      <c r="A388" s="581"/>
      <c r="F388" s="581"/>
      <c r="G388" s="790"/>
    </row>
    <row r="389" spans="1:7">
      <c r="A389" s="581"/>
      <c r="F389" s="581"/>
      <c r="G389" s="790"/>
    </row>
    <row r="390" spans="1:7" ht="31" customHeight="1">
      <c r="A390" s="581"/>
      <c r="F390" s="581"/>
      <c r="G390" s="790"/>
    </row>
    <row r="391" spans="1:7">
      <c r="A391" s="581"/>
      <c r="F391" s="581"/>
      <c r="G391" s="790"/>
    </row>
    <row r="392" spans="1:7">
      <c r="A392" s="581"/>
      <c r="F392" s="581"/>
      <c r="G392" s="790"/>
    </row>
    <row r="393" spans="1:7">
      <c r="A393" s="581"/>
      <c r="F393" s="581"/>
      <c r="G393" s="790"/>
    </row>
    <row r="394" spans="1:7">
      <c r="A394" s="581"/>
      <c r="F394" s="581"/>
      <c r="G394" s="790"/>
    </row>
    <row r="395" spans="1:7">
      <c r="A395" s="581"/>
      <c r="F395" s="581"/>
      <c r="G395" s="790"/>
    </row>
    <row r="396" spans="1:7">
      <c r="A396" s="581"/>
      <c r="F396" s="581"/>
      <c r="G396" s="790"/>
    </row>
    <row r="397" spans="1:7">
      <c r="A397" s="581"/>
      <c r="F397" s="581"/>
      <c r="G397" s="790"/>
    </row>
    <row r="398" spans="1:7">
      <c r="A398" s="581"/>
      <c r="F398" s="581"/>
      <c r="G398" s="790"/>
    </row>
    <row r="399" spans="1:7">
      <c r="A399" s="581"/>
      <c r="F399" s="581"/>
      <c r="G399" s="790"/>
    </row>
    <row r="400" spans="1:7">
      <c r="A400" s="581"/>
      <c r="F400" s="581"/>
      <c r="G400" s="790"/>
    </row>
    <row r="401" spans="1:7">
      <c r="A401" s="581"/>
      <c r="F401" s="581"/>
      <c r="G401" s="790"/>
    </row>
    <row r="402" spans="1:7">
      <c r="A402" s="581"/>
      <c r="F402" s="581"/>
      <c r="G402" s="790"/>
    </row>
    <row r="403" spans="1:7">
      <c r="A403" s="581"/>
      <c r="F403" s="581"/>
      <c r="G403" s="790"/>
    </row>
    <row r="404" spans="1:7">
      <c r="A404" s="581"/>
      <c r="F404" s="581"/>
      <c r="G404" s="790"/>
    </row>
    <row r="405" spans="1:7">
      <c r="A405" s="581"/>
      <c r="F405" s="581"/>
      <c r="G405" s="790"/>
    </row>
    <row r="406" spans="1:7">
      <c r="A406" s="581"/>
      <c r="F406" s="581"/>
      <c r="G406" s="790"/>
    </row>
    <row r="407" spans="1:7">
      <c r="A407" s="581"/>
      <c r="F407" s="581"/>
      <c r="G407" s="790"/>
    </row>
    <row r="408" spans="1:7">
      <c r="A408" s="581"/>
      <c r="F408" s="581"/>
      <c r="G408" s="790"/>
    </row>
    <row r="409" spans="1:7">
      <c r="A409" s="581"/>
      <c r="F409" s="581"/>
      <c r="G409" s="790"/>
    </row>
    <row r="410" spans="1:7">
      <c r="A410" s="581"/>
      <c r="F410" s="581"/>
      <c r="G410" s="790"/>
    </row>
    <row r="411" spans="1:7">
      <c r="A411" s="581"/>
      <c r="F411" s="581"/>
      <c r="G411" s="790"/>
    </row>
    <row r="412" spans="1:7">
      <c r="A412" s="581"/>
      <c r="F412" s="581"/>
      <c r="G412" s="790"/>
    </row>
    <row r="413" spans="1:7">
      <c r="A413" s="581"/>
      <c r="F413" s="581"/>
      <c r="G413" s="790"/>
    </row>
    <row r="414" spans="1:7">
      <c r="A414" s="581"/>
      <c r="F414" s="581"/>
      <c r="G414" s="790"/>
    </row>
    <row r="415" spans="1:7" ht="31" customHeight="1">
      <c r="A415" s="581"/>
      <c r="F415" s="581"/>
      <c r="G415" s="790"/>
    </row>
    <row r="416" spans="1:7">
      <c r="A416" s="581"/>
      <c r="F416" s="581"/>
      <c r="G416" s="790"/>
    </row>
    <row r="417" spans="1:7">
      <c r="A417" s="581"/>
      <c r="F417" s="581"/>
      <c r="G417" s="790"/>
    </row>
    <row r="418" spans="1:7">
      <c r="A418" s="581"/>
      <c r="F418" s="581"/>
      <c r="G418" s="790"/>
    </row>
    <row r="419" spans="1:7">
      <c r="A419" s="581"/>
      <c r="F419" s="581"/>
      <c r="G419" s="790"/>
    </row>
    <row r="420" spans="1:7">
      <c r="A420" s="581"/>
      <c r="F420" s="581"/>
      <c r="G420" s="790"/>
    </row>
    <row r="421" spans="1:7">
      <c r="A421" s="581"/>
      <c r="F421" s="581"/>
      <c r="G421" s="790"/>
    </row>
    <row r="422" spans="1:7">
      <c r="A422" s="581"/>
      <c r="F422" s="581"/>
      <c r="G422" s="790"/>
    </row>
    <row r="423" spans="1:7">
      <c r="A423" s="581"/>
      <c r="F423" s="581"/>
      <c r="G423" s="790"/>
    </row>
    <row r="424" spans="1:7">
      <c r="A424" s="581"/>
      <c r="F424" s="581"/>
      <c r="G424" s="790"/>
    </row>
    <row r="425" spans="1:7">
      <c r="A425" s="581"/>
      <c r="F425" s="581"/>
      <c r="G425" s="790"/>
    </row>
    <row r="426" spans="1:7">
      <c r="A426" s="581"/>
      <c r="F426" s="581"/>
      <c r="G426" s="790"/>
    </row>
    <row r="427" spans="1:7">
      <c r="A427" s="581"/>
      <c r="F427" s="581"/>
      <c r="G427" s="790"/>
    </row>
    <row r="428" spans="1:7">
      <c r="A428" s="581"/>
      <c r="F428" s="581"/>
      <c r="G428" s="790"/>
    </row>
    <row r="429" spans="1:7">
      <c r="A429" s="581"/>
      <c r="F429" s="581"/>
      <c r="G429" s="790"/>
    </row>
    <row r="430" spans="1:7">
      <c r="A430" s="581"/>
      <c r="F430" s="581"/>
      <c r="G430" s="790"/>
    </row>
    <row r="431" spans="1:7">
      <c r="A431" s="581"/>
      <c r="F431" s="581"/>
      <c r="G431" s="790"/>
    </row>
    <row r="432" spans="1:7">
      <c r="A432" s="581"/>
      <c r="F432" s="581"/>
      <c r="G432" s="790"/>
    </row>
    <row r="433" spans="1:7">
      <c r="A433" s="581"/>
      <c r="F433" s="581"/>
      <c r="G433" s="790"/>
    </row>
    <row r="434" spans="1:7">
      <c r="A434" s="581"/>
      <c r="F434" s="581"/>
      <c r="G434" s="790"/>
    </row>
    <row r="435" spans="1:7">
      <c r="A435" s="581"/>
      <c r="F435" s="581"/>
      <c r="G435" s="790"/>
    </row>
    <row r="436" spans="1:7">
      <c r="A436" s="581"/>
      <c r="F436" s="581"/>
      <c r="G436" s="790"/>
    </row>
    <row r="437" spans="1:7">
      <c r="A437" s="581"/>
      <c r="F437" s="581"/>
      <c r="G437" s="790"/>
    </row>
    <row r="438" spans="1:7">
      <c r="A438" s="581"/>
      <c r="F438" s="581"/>
      <c r="G438" s="790"/>
    </row>
    <row r="439" spans="1:7">
      <c r="A439" s="581"/>
      <c r="F439" s="581"/>
      <c r="G439" s="790"/>
    </row>
    <row r="440" spans="1:7">
      <c r="A440" s="581"/>
      <c r="F440" s="581"/>
      <c r="G440" s="790"/>
    </row>
    <row r="441" spans="1:7">
      <c r="A441" s="581"/>
      <c r="F441" s="581"/>
      <c r="G441" s="790"/>
    </row>
    <row r="442" spans="1:7">
      <c r="A442" s="581"/>
      <c r="F442" s="581"/>
      <c r="G442" s="790"/>
    </row>
    <row r="443" spans="1:7">
      <c r="A443" s="581"/>
      <c r="F443" s="581"/>
      <c r="G443" s="790"/>
    </row>
    <row r="444" spans="1:7">
      <c r="A444" s="581"/>
      <c r="F444" s="581"/>
      <c r="G444" s="790"/>
    </row>
    <row r="445" spans="1:7">
      <c r="A445" s="581"/>
      <c r="F445" s="581"/>
      <c r="G445" s="790"/>
    </row>
    <row r="446" spans="1:7">
      <c r="A446" s="581"/>
      <c r="F446" s="581"/>
      <c r="G446" s="790"/>
    </row>
    <row r="447" spans="1:7">
      <c r="A447" s="581"/>
      <c r="F447" s="581"/>
      <c r="G447" s="790"/>
    </row>
    <row r="448" spans="1:7">
      <c r="A448" s="581"/>
      <c r="F448" s="581"/>
      <c r="G448" s="790"/>
    </row>
    <row r="449" spans="1:7">
      <c r="A449" s="581"/>
      <c r="F449" s="581"/>
      <c r="G449" s="790"/>
    </row>
    <row r="450" spans="1:7">
      <c r="A450" s="581"/>
      <c r="F450" s="581"/>
      <c r="G450" s="790"/>
    </row>
    <row r="451" spans="1:7">
      <c r="A451" s="581"/>
      <c r="F451" s="581"/>
      <c r="G451" s="790"/>
    </row>
    <row r="452" spans="1:7">
      <c r="A452" s="581"/>
      <c r="F452" s="581"/>
      <c r="G452" s="790"/>
    </row>
    <row r="453" spans="1:7">
      <c r="A453" s="581"/>
      <c r="F453" s="581"/>
      <c r="G453" s="790"/>
    </row>
    <row r="454" spans="1:7">
      <c r="A454" s="581"/>
      <c r="F454" s="581"/>
      <c r="G454" s="790"/>
    </row>
    <row r="455" spans="1:7">
      <c r="A455" s="581"/>
      <c r="F455" s="581"/>
      <c r="G455" s="790"/>
    </row>
    <row r="456" spans="1:7">
      <c r="A456" s="581"/>
      <c r="F456" s="581"/>
      <c r="G456" s="790"/>
    </row>
    <row r="457" spans="1:7">
      <c r="A457" s="581"/>
      <c r="F457" s="581"/>
      <c r="G457" s="790"/>
    </row>
    <row r="458" spans="1:7">
      <c r="A458" s="581"/>
      <c r="F458" s="581"/>
      <c r="G458" s="790"/>
    </row>
    <row r="459" spans="1:7">
      <c r="A459" s="581"/>
      <c r="F459" s="581"/>
      <c r="G459" s="790"/>
    </row>
    <row r="460" spans="1:7">
      <c r="A460" s="581"/>
      <c r="F460" s="581"/>
      <c r="G460" s="790"/>
    </row>
    <row r="461" spans="1:7">
      <c r="A461" s="581"/>
      <c r="F461" s="581"/>
      <c r="G461" s="790"/>
    </row>
    <row r="462" spans="1:7">
      <c r="A462" s="581"/>
      <c r="F462" s="581"/>
      <c r="G462" s="790"/>
    </row>
    <row r="463" spans="1:7">
      <c r="A463" s="581"/>
      <c r="F463" s="581"/>
      <c r="G463" s="790"/>
    </row>
    <row r="464" spans="1:7">
      <c r="A464" s="581"/>
      <c r="F464" s="581"/>
      <c r="G464" s="790"/>
    </row>
    <row r="465" spans="1:7">
      <c r="A465" s="581"/>
      <c r="F465" s="581"/>
      <c r="G465" s="790"/>
    </row>
    <row r="466" spans="1:7">
      <c r="A466" s="581"/>
      <c r="F466" s="581"/>
      <c r="G466" s="790"/>
    </row>
    <row r="467" spans="1:7">
      <c r="A467" s="581"/>
      <c r="F467" s="581"/>
      <c r="G467" s="790"/>
    </row>
    <row r="468" spans="1:7">
      <c r="A468" s="581"/>
      <c r="F468" s="581"/>
      <c r="G468" s="790"/>
    </row>
    <row r="469" spans="1:7">
      <c r="A469" s="581"/>
      <c r="F469" s="581"/>
      <c r="G469" s="790"/>
    </row>
    <row r="470" spans="1:7">
      <c r="A470" s="581"/>
      <c r="F470" s="581"/>
      <c r="G470" s="790"/>
    </row>
    <row r="471" spans="1:7">
      <c r="A471" s="581"/>
      <c r="F471" s="581"/>
      <c r="G471" s="790"/>
    </row>
    <row r="472" spans="1:7">
      <c r="A472" s="581"/>
      <c r="F472" s="581"/>
      <c r="G472" s="790"/>
    </row>
    <row r="473" spans="1:7">
      <c r="A473" s="581"/>
      <c r="F473" s="581"/>
      <c r="G473" s="790"/>
    </row>
    <row r="474" spans="1:7">
      <c r="A474" s="581"/>
      <c r="F474" s="581"/>
      <c r="G474" s="790"/>
    </row>
    <row r="475" spans="1:7">
      <c r="A475" s="581"/>
      <c r="F475" s="581"/>
      <c r="G475" s="790"/>
    </row>
    <row r="476" spans="1:7">
      <c r="A476" s="581"/>
      <c r="F476" s="581"/>
      <c r="G476" s="790"/>
    </row>
    <row r="477" spans="1:7">
      <c r="A477" s="581"/>
      <c r="F477" s="581"/>
      <c r="G477" s="790"/>
    </row>
    <row r="478" spans="1:7">
      <c r="A478" s="581"/>
      <c r="F478" s="581"/>
      <c r="G478" s="790"/>
    </row>
    <row r="479" spans="1:7">
      <c r="A479" s="581"/>
      <c r="F479" s="581"/>
      <c r="G479" s="790"/>
    </row>
    <row r="480" spans="1:7">
      <c r="A480" s="581"/>
      <c r="F480" s="581"/>
      <c r="G480" s="790"/>
    </row>
    <row r="481" spans="1:7">
      <c r="A481" s="581"/>
      <c r="F481" s="581"/>
      <c r="G481" s="790"/>
    </row>
    <row r="482" spans="1:7">
      <c r="A482" s="581"/>
      <c r="F482" s="581"/>
      <c r="G482" s="790"/>
    </row>
    <row r="483" spans="1:7">
      <c r="A483" s="581"/>
      <c r="F483" s="581"/>
      <c r="G483" s="790"/>
    </row>
    <row r="484" spans="1:7">
      <c r="A484" s="581"/>
      <c r="F484" s="581"/>
      <c r="G484" s="790"/>
    </row>
    <row r="485" spans="1:7">
      <c r="A485" s="581"/>
      <c r="F485" s="581"/>
      <c r="G485" s="790"/>
    </row>
    <row r="486" spans="1:7">
      <c r="A486" s="581"/>
      <c r="F486" s="581"/>
      <c r="G486" s="790"/>
    </row>
    <row r="487" spans="1:7">
      <c r="A487" s="581"/>
      <c r="F487" s="581"/>
      <c r="G487" s="790"/>
    </row>
    <row r="488" spans="1:7">
      <c r="A488" s="581"/>
      <c r="F488" s="581"/>
      <c r="G488" s="790"/>
    </row>
    <row r="489" spans="1:7">
      <c r="A489" s="581"/>
      <c r="F489" s="581"/>
      <c r="G489" s="790"/>
    </row>
    <row r="490" spans="1:7">
      <c r="A490" s="581"/>
      <c r="F490" s="581"/>
      <c r="G490" s="790"/>
    </row>
    <row r="491" spans="1:7">
      <c r="A491" s="581"/>
      <c r="F491" s="581"/>
      <c r="G491" s="790"/>
    </row>
    <row r="492" spans="1:7">
      <c r="A492" s="581"/>
      <c r="F492" s="581"/>
      <c r="G492" s="790"/>
    </row>
    <row r="493" spans="1:7">
      <c r="A493" s="581"/>
      <c r="F493" s="581"/>
      <c r="G493" s="790"/>
    </row>
    <row r="494" spans="1:7">
      <c r="A494" s="581"/>
      <c r="F494" s="581"/>
      <c r="G494" s="790"/>
    </row>
    <row r="495" spans="1:7">
      <c r="A495" s="581"/>
      <c r="F495" s="581"/>
      <c r="G495" s="790"/>
    </row>
    <row r="496" spans="1:7">
      <c r="A496" s="581"/>
      <c r="F496" s="581"/>
      <c r="G496" s="790"/>
    </row>
    <row r="497" spans="1:7">
      <c r="A497" s="581"/>
      <c r="F497" s="581"/>
      <c r="G497" s="790"/>
    </row>
    <row r="498" spans="1:7">
      <c r="A498" s="581"/>
      <c r="F498" s="581"/>
      <c r="G498" s="790"/>
    </row>
    <row r="499" spans="1:7">
      <c r="A499" s="581"/>
      <c r="F499" s="581"/>
      <c r="G499" s="790"/>
    </row>
    <row r="500" spans="1:7">
      <c r="A500" s="581"/>
      <c r="F500" s="581"/>
      <c r="G500" s="790"/>
    </row>
    <row r="501" spans="1:7">
      <c r="A501" s="581"/>
      <c r="F501" s="581"/>
      <c r="G501" s="790"/>
    </row>
    <row r="502" spans="1:7">
      <c r="A502" s="581"/>
      <c r="F502" s="581"/>
      <c r="G502" s="790"/>
    </row>
    <row r="503" spans="1:7">
      <c r="A503" s="581"/>
      <c r="F503" s="581"/>
      <c r="G503" s="790"/>
    </row>
    <row r="504" spans="1:7">
      <c r="A504" s="581"/>
      <c r="F504" s="581"/>
      <c r="G504" s="790"/>
    </row>
    <row r="505" spans="1:7">
      <c r="A505" s="581"/>
      <c r="F505" s="581"/>
      <c r="G505" s="790"/>
    </row>
    <row r="506" spans="1:7">
      <c r="A506" s="581"/>
      <c r="F506" s="581"/>
      <c r="G506" s="790"/>
    </row>
    <row r="507" spans="1:7">
      <c r="A507" s="581"/>
      <c r="F507" s="581"/>
      <c r="G507" s="790"/>
    </row>
    <row r="508" spans="1:7">
      <c r="A508" s="581"/>
      <c r="F508" s="581"/>
      <c r="G508" s="790"/>
    </row>
    <row r="509" spans="1:7">
      <c r="A509" s="581"/>
      <c r="F509" s="581"/>
      <c r="G509" s="790"/>
    </row>
    <row r="510" spans="1:7">
      <c r="A510" s="581"/>
      <c r="F510" s="581"/>
      <c r="G510" s="790"/>
    </row>
    <row r="511" spans="1:7">
      <c r="A511" s="581"/>
      <c r="F511" s="581"/>
      <c r="G511" s="790"/>
    </row>
    <row r="512" spans="1:7">
      <c r="A512" s="581"/>
      <c r="F512" s="581"/>
      <c r="G512" s="790"/>
    </row>
    <row r="513" spans="1:7">
      <c r="A513" s="581"/>
      <c r="F513" s="581"/>
      <c r="G513" s="790"/>
    </row>
    <row r="514" spans="1:7">
      <c r="A514" s="581"/>
      <c r="F514" s="581"/>
      <c r="G514" s="790"/>
    </row>
    <row r="515" spans="1:7">
      <c r="A515" s="581"/>
      <c r="F515" s="581"/>
      <c r="G515" s="790"/>
    </row>
    <row r="516" spans="1:7">
      <c r="A516" s="581"/>
      <c r="F516" s="581"/>
      <c r="G516" s="790"/>
    </row>
    <row r="517" spans="1:7">
      <c r="A517" s="581"/>
      <c r="F517" s="581"/>
      <c r="G517" s="790"/>
    </row>
    <row r="518" spans="1:7">
      <c r="A518" s="581"/>
      <c r="F518" s="581"/>
      <c r="G518" s="790"/>
    </row>
    <row r="519" spans="1:7">
      <c r="A519" s="581"/>
      <c r="F519" s="581"/>
      <c r="G519" s="790"/>
    </row>
    <row r="520" spans="1:7">
      <c r="A520" s="581"/>
      <c r="F520" s="581"/>
      <c r="G520" s="790"/>
    </row>
    <row r="521" spans="1:7">
      <c r="A521" s="581"/>
      <c r="F521" s="581"/>
      <c r="G521" s="790"/>
    </row>
    <row r="522" spans="1:7">
      <c r="A522" s="581"/>
      <c r="F522" s="581"/>
      <c r="G522" s="790"/>
    </row>
    <row r="523" spans="1:7">
      <c r="A523" s="581"/>
      <c r="F523" s="581"/>
      <c r="G523" s="790"/>
    </row>
    <row r="524" spans="1:7">
      <c r="A524" s="581"/>
      <c r="F524" s="581"/>
      <c r="G524" s="790"/>
    </row>
    <row r="525" spans="1:7">
      <c r="A525" s="581"/>
      <c r="F525" s="581"/>
      <c r="G525" s="790"/>
    </row>
    <row r="526" spans="1:7">
      <c r="A526" s="581"/>
      <c r="F526" s="581"/>
      <c r="G526" s="790"/>
    </row>
    <row r="527" spans="1:7">
      <c r="A527" s="581"/>
      <c r="F527" s="581"/>
      <c r="G527" s="790"/>
    </row>
    <row r="528" spans="1:7">
      <c r="A528" s="581"/>
      <c r="F528" s="581"/>
      <c r="G528" s="790"/>
    </row>
    <row r="529" spans="1:7">
      <c r="A529" s="581"/>
      <c r="F529" s="581"/>
      <c r="G529" s="790"/>
    </row>
    <row r="530" spans="1:7">
      <c r="A530" s="581"/>
      <c r="F530" s="581"/>
      <c r="G530" s="790"/>
    </row>
    <row r="531" spans="1:7">
      <c r="A531" s="581"/>
      <c r="F531" s="581"/>
      <c r="G531" s="790"/>
    </row>
    <row r="532" spans="1:7">
      <c r="A532" s="581"/>
      <c r="F532" s="581"/>
      <c r="G532" s="790"/>
    </row>
    <row r="533" spans="1:7">
      <c r="A533" s="581"/>
      <c r="F533" s="581"/>
      <c r="G533" s="790"/>
    </row>
    <row r="534" spans="1:7">
      <c r="A534" s="581"/>
      <c r="F534" s="581"/>
      <c r="G534" s="790"/>
    </row>
    <row r="535" spans="1:7">
      <c r="A535" s="581"/>
      <c r="F535" s="581"/>
      <c r="G535" s="790"/>
    </row>
    <row r="536" spans="1:7">
      <c r="A536" s="581"/>
      <c r="F536" s="581"/>
      <c r="G536" s="790"/>
    </row>
    <row r="537" spans="1:7">
      <c r="A537" s="581"/>
      <c r="F537" s="581"/>
      <c r="G537" s="790"/>
    </row>
    <row r="538" spans="1:7">
      <c r="A538" s="581"/>
      <c r="F538" s="581"/>
      <c r="G538" s="790"/>
    </row>
    <row r="539" spans="1:7">
      <c r="A539" s="581"/>
      <c r="F539" s="581"/>
      <c r="G539" s="790"/>
    </row>
    <row r="540" spans="1:7">
      <c r="A540" s="581"/>
      <c r="F540" s="581"/>
      <c r="G540" s="790"/>
    </row>
    <row r="541" spans="1:7">
      <c r="A541" s="581"/>
      <c r="F541" s="581"/>
      <c r="G541" s="790"/>
    </row>
    <row r="542" spans="1:7">
      <c r="A542" s="581"/>
      <c r="F542" s="581"/>
      <c r="G542" s="790"/>
    </row>
    <row r="543" spans="1:7">
      <c r="A543" s="581"/>
      <c r="F543" s="581"/>
      <c r="G543" s="790"/>
    </row>
    <row r="544" spans="1:7">
      <c r="A544" s="581"/>
      <c r="F544" s="581"/>
      <c r="G544" s="790"/>
    </row>
    <row r="545" spans="1:7">
      <c r="A545" s="581"/>
      <c r="F545" s="581"/>
      <c r="G545" s="790"/>
    </row>
    <row r="546" spans="1:7">
      <c r="A546" s="581"/>
      <c r="F546" s="581"/>
      <c r="G546" s="790"/>
    </row>
    <row r="547" spans="1:7">
      <c r="A547" s="581"/>
      <c r="F547" s="581"/>
      <c r="G547" s="790"/>
    </row>
    <row r="548" spans="1:7">
      <c r="A548" s="581"/>
      <c r="F548" s="581"/>
      <c r="G548" s="790"/>
    </row>
    <row r="549" spans="1:7">
      <c r="A549" s="581"/>
      <c r="F549" s="581"/>
      <c r="G549" s="790"/>
    </row>
    <row r="550" spans="1:7">
      <c r="A550" s="581"/>
      <c r="F550" s="581"/>
      <c r="G550" s="790"/>
    </row>
    <row r="551" spans="1:7">
      <c r="A551" s="581"/>
      <c r="F551" s="581"/>
      <c r="G551" s="790"/>
    </row>
    <row r="552" spans="1:7">
      <c r="A552" s="581"/>
      <c r="F552" s="581"/>
      <c r="G552" s="790"/>
    </row>
    <row r="553" spans="1:7">
      <c r="A553" s="581"/>
      <c r="F553" s="581"/>
      <c r="G553" s="790"/>
    </row>
    <row r="554" spans="1:7">
      <c r="A554" s="581"/>
      <c r="F554" s="581"/>
      <c r="G554" s="790"/>
    </row>
    <row r="555" spans="1:7">
      <c r="A555" s="581"/>
      <c r="F555" s="581"/>
      <c r="G555" s="790"/>
    </row>
    <row r="556" spans="1:7">
      <c r="A556" s="581"/>
      <c r="F556" s="581"/>
      <c r="G556" s="790"/>
    </row>
    <row r="557" spans="1:7">
      <c r="A557" s="581"/>
      <c r="F557" s="581"/>
      <c r="G557" s="790"/>
    </row>
    <row r="558" spans="1:7">
      <c r="A558" s="581"/>
      <c r="F558" s="581"/>
      <c r="G558" s="790"/>
    </row>
    <row r="559" spans="1:7">
      <c r="A559" s="581"/>
      <c r="F559" s="581"/>
      <c r="G559" s="790"/>
    </row>
    <row r="560" spans="1:7">
      <c r="A560" s="581"/>
      <c r="F560" s="581"/>
      <c r="G560" s="790"/>
    </row>
  </sheetData>
  <sortState ref="A190:GH216">
    <sortCondition ref="F190:F216"/>
  </sortState>
  <mergeCells count="4">
    <mergeCell ref="A1:G1"/>
    <mergeCell ref="A2:G2"/>
    <mergeCell ref="A3:G3"/>
    <mergeCell ref="G189:G194"/>
  </mergeCells>
  <printOptions horizontalCentered="1"/>
  <pageMargins left="0.24" right="0.19685039370078741" top="0.6692913385826772" bottom="0.43307086614173229" header="0.31496062992125984" footer="0.19685039370078741"/>
  <pageSetup paperSize="9" scale="90" orientation="landscape" r:id="rId1"/>
  <headerFooter>
    <oddFooter>&amp;A&amp;RPage &amp;P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Y221"/>
  <sheetViews>
    <sheetView zoomScaleNormal="100" zoomScaleSheetLayoutView="100" workbookViewId="0">
      <pane xSplit="3" ySplit="5" topLeftCell="G39" activePane="bottomRight" state="frozen"/>
      <selection pane="topRight" activeCell="D1" sqref="D1"/>
      <selection pane="bottomLeft" activeCell="A6" sqref="A6"/>
      <selection pane="bottomRight" activeCell="L20" sqref="L20"/>
    </sheetView>
  </sheetViews>
  <sheetFormatPr defaultColWidth="8.84375" defaultRowHeight="15.5"/>
  <cols>
    <col min="1" max="1" width="4.84375" style="361" customWidth="1"/>
    <col min="2" max="2" width="48.07421875" style="361" customWidth="1"/>
    <col min="3" max="3" width="6.3046875" style="361" bestFit="1" customWidth="1"/>
    <col min="4" max="4" width="10.69140625" style="361" customWidth="1"/>
    <col min="5" max="5" width="13.3046875" style="344" customWidth="1"/>
    <col min="6" max="6" width="18.69140625" style="344" customWidth="1"/>
    <col min="7" max="7" width="25.07421875" style="344" customWidth="1"/>
    <col min="8" max="66" width="8.84375" style="361" customWidth="1"/>
    <col min="67" max="179" width="8.84375" style="361"/>
    <col min="180" max="180" width="4.84375" style="361" customWidth="1"/>
    <col min="181" max="181" width="49.84375" style="361" customWidth="1"/>
    <col min="182" max="182" width="6.84375" style="361" customWidth="1"/>
    <col min="183" max="183" width="10.69140625" style="361" customWidth="1"/>
    <col min="184" max="184" width="13.3046875" style="361" customWidth="1"/>
    <col min="185" max="185" width="14.23046875" style="361" customWidth="1"/>
    <col min="186" max="186" width="19.23046875" style="361" customWidth="1"/>
    <col min="187" max="187" width="33.3046875" style="361" customWidth="1"/>
    <col min="188" max="188" width="35.3046875" style="361" customWidth="1"/>
    <col min="189" max="240" width="8.84375" style="361" customWidth="1"/>
    <col min="241" max="241" width="46.69140625" style="361" customWidth="1"/>
    <col min="242" max="251" width="8.84375" style="361"/>
    <col min="252" max="252" width="4.84375" style="361" customWidth="1"/>
    <col min="253" max="253" width="48.07421875" style="361" customWidth="1"/>
    <col min="254" max="254" width="6.3046875" style="361" bestFit="1" customWidth="1"/>
    <col min="255" max="255" width="10.69140625" style="361" customWidth="1"/>
    <col min="256" max="256" width="13.3046875" style="361" customWidth="1"/>
    <col min="257" max="257" width="17.84375" style="361" customWidth="1"/>
    <col min="258" max="258" width="28.07421875" style="361" customWidth="1"/>
    <col min="259" max="435" width="8.84375" style="361"/>
    <col min="436" max="436" width="4.84375" style="361" customWidth="1"/>
    <col min="437" max="437" width="49.84375" style="361" customWidth="1"/>
    <col min="438" max="438" width="6.84375" style="361" customWidth="1"/>
    <col min="439" max="439" width="10.69140625" style="361" customWidth="1"/>
    <col min="440" max="440" width="13.3046875" style="361" customWidth="1"/>
    <col min="441" max="441" width="14.23046875" style="361" customWidth="1"/>
    <col min="442" max="442" width="19.23046875" style="361" customWidth="1"/>
    <col min="443" max="443" width="33.3046875" style="361" customWidth="1"/>
    <col min="444" max="444" width="35.3046875" style="361" customWidth="1"/>
    <col min="445" max="496" width="8.84375" style="361" customWidth="1"/>
    <col min="497" max="497" width="46.69140625" style="361" customWidth="1"/>
    <col min="498" max="507" width="8.84375" style="361"/>
    <col min="508" max="508" width="4.84375" style="361" customWidth="1"/>
    <col min="509" max="509" width="48.07421875" style="361" customWidth="1"/>
    <col min="510" max="510" width="6.3046875" style="361" bestFit="1" customWidth="1"/>
    <col min="511" max="511" width="10.69140625" style="361" customWidth="1"/>
    <col min="512" max="512" width="13.3046875" style="361" customWidth="1"/>
    <col min="513" max="513" width="17.84375" style="361" customWidth="1"/>
    <col min="514" max="514" width="28.07421875" style="361" customWidth="1"/>
    <col min="515" max="691" width="8.84375" style="361"/>
    <col min="692" max="692" width="4.84375" style="361" customWidth="1"/>
    <col min="693" max="693" width="49.84375" style="361" customWidth="1"/>
    <col min="694" max="694" width="6.84375" style="361" customWidth="1"/>
    <col min="695" max="695" width="10.69140625" style="361" customWidth="1"/>
    <col min="696" max="696" width="13.3046875" style="361" customWidth="1"/>
    <col min="697" max="697" width="14.23046875" style="361" customWidth="1"/>
    <col min="698" max="698" width="19.23046875" style="361" customWidth="1"/>
    <col min="699" max="699" width="33.3046875" style="361" customWidth="1"/>
    <col min="700" max="700" width="35.3046875" style="361" customWidth="1"/>
    <col min="701" max="752" width="8.84375" style="361" customWidth="1"/>
    <col min="753" max="753" width="46.69140625" style="361" customWidth="1"/>
    <col min="754" max="763" width="8.84375" style="361"/>
    <col min="764" max="764" width="4.84375" style="361" customWidth="1"/>
    <col min="765" max="765" width="48.07421875" style="361" customWidth="1"/>
    <col min="766" max="766" width="6.3046875" style="361" bestFit="1" customWidth="1"/>
    <col min="767" max="767" width="10.69140625" style="361" customWidth="1"/>
    <col min="768" max="768" width="13.3046875" style="361" customWidth="1"/>
    <col min="769" max="769" width="17.84375" style="361" customWidth="1"/>
    <col min="770" max="770" width="28.07421875" style="361" customWidth="1"/>
    <col min="771" max="947" width="8.84375" style="361"/>
    <col min="948" max="948" width="4.84375" style="361" customWidth="1"/>
    <col min="949" max="949" width="49.84375" style="361" customWidth="1"/>
    <col min="950" max="950" width="6.84375" style="361" customWidth="1"/>
    <col min="951" max="951" width="10.69140625" style="361" customWidth="1"/>
    <col min="952" max="952" width="13.3046875" style="361" customWidth="1"/>
    <col min="953" max="953" width="14.23046875" style="361" customWidth="1"/>
    <col min="954" max="954" width="19.23046875" style="361" customWidth="1"/>
    <col min="955" max="955" width="33.3046875" style="361" customWidth="1"/>
    <col min="956" max="956" width="35.3046875" style="361" customWidth="1"/>
    <col min="957" max="1008" width="8.84375" style="361" customWidth="1"/>
    <col min="1009" max="1009" width="46.69140625" style="361" customWidth="1"/>
    <col min="1010" max="1019" width="8.84375" style="361"/>
    <col min="1020" max="1020" width="4.84375" style="361" customWidth="1"/>
    <col min="1021" max="1021" width="48.07421875" style="361" customWidth="1"/>
    <col min="1022" max="1022" width="6.3046875" style="361" bestFit="1" customWidth="1"/>
    <col min="1023" max="1023" width="10.69140625" style="361" customWidth="1"/>
    <col min="1024" max="1024" width="13.3046875" style="361" customWidth="1"/>
    <col min="1025" max="1025" width="17.84375" style="361" customWidth="1"/>
    <col min="1026" max="1026" width="28.07421875" style="361" customWidth="1"/>
    <col min="1027" max="1203" width="8.84375" style="361"/>
    <col min="1204" max="1204" width="4.84375" style="361" customWidth="1"/>
    <col min="1205" max="1205" width="49.84375" style="361" customWidth="1"/>
    <col min="1206" max="1206" width="6.84375" style="361" customWidth="1"/>
    <col min="1207" max="1207" width="10.69140625" style="361" customWidth="1"/>
    <col min="1208" max="1208" width="13.3046875" style="361" customWidth="1"/>
    <col min="1209" max="1209" width="14.23046875" style="361" customWidth="1"/>
    <col min="1210" max="1210" width="19.23046875" style="361" customWidth="1"/>
    <col min="1211" max="1211" width="33.3046875" style="361" customWidth="1"/>
    <col min="1212" max="1212" width="35.3046875" style="361" customWidth="1"/>
    <col min="1213" max="1264" width="8.84375" style="361" customWidth="1"/>
    <col min="1265" max="1265" width="46.69140625" style="361" customWidth="1"/>
    <col min="1266" max="1275" width="8.84375" style="361"/>
    <col min="1276" max="1276" width="4.84375" style="361" customWidth="1"/>
    <col min="1277" max="1277" width="48.07421875" style="361" customWidth="1"/>
    <col min="1278" max="1278" width="6.3046875" style="361" bestFit="1" customWidth="1"/>
    <col min="1279" max="1279" width="10.69140625" style="361" customWidth="1"/>
    <col min="1280" max="1280" width="13.3046875" style="361" customWidth="1"/>
    <col min="1281" max="1281" width="17.84375" style="361" customWidth="1"/>
    <col min="1282" max="1282" width="28.07421875" style="361" customWidth="1"/>
    <col min="1283" max="1459" width="8.84375" style="361"/>
    <col min="1460" max="1460" width="4.84375" style="361" customWidth="1"/>
    <col min="1461" max="1461" width="49.84375" style="361" customWidth="1"/>
    <col min="1462" max="1462" width="6.84375" style="361" customWidth="1"/>
    <col min="1463" max="1463" width="10.69140625" style="361" customWidth="1"/>
    <col min="1464" max="1464" width="13.3046875" style="361" customWidth="1"/>
    <col min="1465" max="1465" width="14.23046875" style="361" customWidth="1"/>
    <col min="1466" max="1466" width="19.23046875" style="361" customWidth="1"/>
    <col min="1467" max="1467" width="33.3046875" style="361" customWidth="1"/>
    <col min="1468" max="1468" width="35.3046875" style="361" customWidth="1"/>
    <col min="1469" max="1520" width="8.84375" style="361" customWidth="1"/>
    <col min="1521" max="1521" width="46.69140625" style="361" customWidth="1"/>
    <col min="1522" max="1531" width="8.84375" style="361"/>
    <col min="1532" max="1532" width="4.84375" style="361" customWidth="1"/>
    <col min="1533" max="1533" width="48.07421875" style="361" customWidth="1"/>
    <col min="1534" max="1534" width="6.3046875" style="361" bestFit="1" customWidth="1"/>
    <col min="1535" max="1535" width="10.69140625" style="361" customWidth="1"/>
    <col min="1536" max="1536" width="13.3046875" style="361" customWidth="1"/>
    <col min="1537" max="1537" width="17.84375" style="361" customWidth="1"/>
    <col min="1538" max="1538" width="28.07421875" style="361" customWidth="1"/>
    <col min="1539" max="1715" width="8.84375" style="361"/>
    <col min="1716" max="1716" width="4.84375" style="361" customWidth="1"/>
    <col min="1717" max="1717" width="49.84375" style="361" customWidth="1"/>
    <col min="1718" max="1718" width="6.84375" style="361" customWidth="1"/>
    <col min="1719" max="1719" width="10.69140625" style="361" customWidth="1"/>
    <col min="1720" max="1720" width="13.3046875" style="361" customWidth="1"/>
    <col min="1721" max="1721" width="14.23046875" style="361" customWidth="1"/>
    <col min="1722" max="1722" width="19.23046875" style="361" customWidth="1"/>
    <col min="1723" max="1723" width="33.3046875" style="361" customWidth="1"/>
    <col min="1724" max="1724" width="35.3046875" style="361" customWidth="1"/>
    <col min="1725" max="1776" width="8.84375" style="361" customWidth="1"/>
    <col min="1777" max="1777" width="46.69140625" style="361" customWidth="1"/>
    <col min="1778" max="1787" width="8.84375" style="361"/>
    <col min="1788" max="1788" width="4.84375" style="361" customWidth="1"/>
    <col min="1789" max="1789" width="48.07421875" style="361" customWidth="1"/>
    <col min="1790" max="1790" width="6.3046875" style="361" bestFit="1" customWidth="1"/>
    <col min="1791" max="1791" width="10.69140625" style="361" customWidth="1"/>
    <col min="1792" max="1792" width="13.3046875" style="361" customWidth="1"/>
    <col min="1793" max="1793" width="17.84375" style="361" customWidth="1"/>
    <col min="1794" max="1794" width="28.07421875" style="361" customWidth="1"/>
    <col min="1795" max="1971" width="8.84375" style="361"/>
    <col min="1972" max="1972" width="4.84375" style="361" customWidth="1"/>
    <col min="1973" max="1973" width="49.84375" style="361" customWidth="1"/>
    <col min="1974" max="1974" width="6.84375" style="361" customWidth="1"/>
    <col min="1975" max="1975" width="10.69140625" style="361" customWidth="1"/>
    <col min="1976" max="1976" width="13.3046875" style="361" customWidth="1"/>
    <col min="1977" max="1977" width="14.23046875" style="361" customWidth="1"/>
    <col min="1978" max="1978" width="19.23046875" style="361" customWidth="1"/>
    <col min="1979" max="1979" width="33.3046875" style="361" customWidth="1"/>
    <col min="1980" max="1980" width="35.3046875" style="361" customWidth="1"/>
    <col min="1981" max="2032" width="8.84375" style="361" customWidth="1"/>
    <col min="2033" max="2033" width="46.69140625" style="361" customWidth="1"/>
    <col min="2034" max="2043" width="8.84375" style="361"/>
    <col min="2044" max="2044" width="4.84375" style="361" customWidth="1"/>
    <col min="2045" max="2045" width="48.07421875" style="361" customWidth="1"/>
    <col min="2046" max="2046" width="6.3046875" style="361" bestFit="1" customWidth="1"/>
    <col min="2047" max="2047" width="10.69140625" style="361" customWidth="1"/>
    <col min="2048" max="2048" width="13.3046875" style="361" customWidth="1"/>
    <col min="2049" max="2049" width="17.84375" style="361" customWidth="1"/>
    <col min="2050" max="2050" width="28.07421875" style="361" customWidth="1"/>
    <col min="2051" max="2227" width="8.84375" style="361"/>
    <col min="2228" max="2228" width="4.84375" style="361" customWidth="1"/>
    <col min="2229" max="2229" width="49.84375" style="361" customWidth="1"/>
    <col min="2230" max="2230" width="6.84375" style="361" customWidth="1"/>
    <col min="2231" max="2231" width="10.69140625" style="361" customWidth="1"/>
    <col min="2232" max="2232" width="13.3046875" style="361" customWidth="1"/>
    <col min="2233" max="2233" width="14.23046875" style="361" customWidth="1"/>
    <col min="2234" max="2234" width="19.23046875" style="361" customWidth="1"/>
    <col min="2235" max="2235" width="33.3046875" style="361" customWidth="1"/>
    <col min="2236" max="2236" width="35.3046875" style="361" customWidth="1"/>
    <col min="2237" max="2288" width="8.84375" style="361" customWidth="1"/>
    <col min="2289" max="2289" width="46.69140625" style="361" customWidth="1"/>
    <col min="2290" max="2299" width="8.84375" style="361"/>
    <col min="2300" max="2300" width="4.84375" style="361" customWidth="1"/>
    <col min="2301" max="2301" width="48.07421875" style="361" customWidth="1"/>
    <col min="2302" max="2302" width="6.3046875" style="361" bestFit="1" customWidth="1"/>
    <col min="2303" max="2303" width="10.69140625" style="361" customWidth="1"/>
    <col min="2304" max="2304" width="13.3046875" style="361" customWidth="1"/>
    <col min="2305" max="2305" width="17.84375" style="361" customWidth="1"/>
    <col min="2306" max="2306" width="28.07421875" style="361" customWidth="1"/>
    <col min="2307" max="2483" width="8.84375" style="361"/>
    <col min="2484" max="2484" width="4.84375" style="361" customWidth="1"/>
    <col min="2485" max="2485" width="49.84375" style="361" customWidth="1"/>
    <col min="2486" max="2486" width="6.84375" style="361" customWidth="1"/>
    <col min="2487" max="2487" width="10.69140625" style="361" customWidth="1"/>
    <col min="2488" max="2488" width="13.3046875" style="361" customWidth="1"/>
    <col min="2489" max="2489" width="14.23046875" style="361" customWidth="1"/>
    <col min="2490" max="2490" width="19.23046875" style="361" customWidth="1"/>
    <col min="2491" max="2491" width="33.3046875" style="361" customWidth="1"/>
    <col min="2492" max="2492" width="35.3046875" style="361" customWidth="1"/>
    <col min="2493" max="2544" width="8.84375" style="361" customWidth="1"/>
    <col min="2545" max="2545" width="46.69140625" style="361" customWidth="1"/>
    <col min="2546" max="2555" width="8.84375" style="361"/>
    <col min="2556" max="2556" width="4.84375" style="361" customWidth="1"/>
    <col min="2557" max="2557" width="48.07421875" style="361" customWidth="1"/>
    <col min="2558" max="2558" width="6.3046875" style="361" bestFit="1" customWidth="1"/>
    <col min="2559" max="2559" width="10.69140625" style="361" customWidth="1"/>
    <col min="2560" max="2560" width="13.3046875" style="361" customWidth="1"/>
    <col min="2561" max="2561" width="17.84375" style="361" customWidth="1"/>
    <col min="2562" max="2562" width="28.07421875" style="361" customWidth="1"/>
    <col min="2563" max="2739" width="8.84375" style="361"/>
    <col min="2740" max="2740" width="4.84375" style="361" customWidth="1"/>
    <col min="2741" max="2741" width="49.84375" style="361" customWidth="1"/>
    <col min="2742" max="2742" width="6.84375" style="361" customWidth="1"/>
    <col min="2743" max="2743" width="10.69140625" style="361" customWidth="1"/>
    <col min="2744" max="2744" width="13.3046875" style="361" customWidth="1"/>
    <col min="2745" max="2745" width="14.23046875" style="361" customWidth="1"/>
    <col min="2746" max="2746" width="19.23046875" style="361" customWidth="1"/>
    <col min="2747" max="2747" width="33.3046875" style="361" customWidth="1"/>
    <col min="2748" max="2748" width="35.3046875" style="361" customWidth="1"/>
    <col min="2749" max="2800" width="8.84375" style="361" customWidth="1"/>
    <col min="2801" max="2801" width="46.69140625" style="361" customWidth="1"/>
    <col min="2802" max="2811" width="8.84375" style="361"/>
    <col min="2812" max="2812" width="4.84375" style="361" customWidth="1"/>
    <col min="2813" max="2813" width="48.07421875" style="361" customWidth="1"/>
    <col min="2814" max="2814" width="6.3046875" style="361" bestFit="1" customWidth="1"/>
    <col min="2815" max="2815" width="10.69140625" style="361" customWidth="1"/>
    <col min="2816" max="2816" width="13.3046875" style="361" customWidth="1"/>
    <col min="2817" max="2817" width="17.84375" style="361" customWidth="1"/>
    <col min="2818" max="2818" width="28.07421875" style="361" customWidth="1"/>
    <col min="2819" max="2995" width="8.84375" style="361"/>
    <col min="2996" max="2996" width="4.84375" style="361" customWidth="1"/>
    <col min="2997" max="2997" width="49.84375" style="361" customWidth="1"/>
    <col min="2998" max="2998" width="6.84375" style="361" customWidth="1"/>
    <col min="2999" max="2999" width="10.69140625" style="361" customWidth="1"/>
    <col min="3000" max="3000" width="13.3046875" style="361" customWidth="1"/>
    <col min="3001" max="3001" width="14.23046875" style="361" customWidth="1"/>
    <col min="3002" max="3002" width="19.23046875" style="361" customWidth="1"/>
    <col min="3003" max="3003" width="33.3046875" style="361" customWidth="1"/>
    <col min="3004" max="3004" width="35.3046875" style="361" customWidth="1"/>
    <col min="3005" max="3056" width="8.84375" style="361" customWidth="1"/>
    <col min="3057" max="3057" width="46.69140625" style="361" customWidth="1"/>
    <col min="3058" max="3067" width="8.84375" style="361"/>
    <col min="3068" max="3068" width="4.84375" style="361" customWidth="1"/>
    <col min="3069" max="3069" width="48.07421875" style="361" customWidth="1"/>
    <col min="3070" max="3070" width="6.3046875" style="361" bestFit="1" customWidth="1"/>
    <col min="3071" max="3071" width="10.69140625" style="361" customWidth="1"/>
    <col min="3072" max="3072" width="13.3046875" style="361" customWidth="1"/>
    <col min="3073" max="3073" width="17.84375" style="361" customWidth="1"/>
    <col min="3074" max="3074" width="28.07421875" style="361" customWidth="1"/>
    <col min="3075" max="3251" width="8.84375" style="361"/>
    <col min="3252" max="3252" width="4.84375" style="361" customWidth="1"/>
    <col min="3253" max="3253" width="49.84375" style="361" customWidth="1"/>
    <col min="3254" max="3254" width="6.84375" style="361" customWidth="1"/>
    <col min="3255" max="3255" width="10.69140625" style="361" customWidth="1"/>
    <col min="3256" max="3256" width="13.3046875" style="361" customWidth="1"/>
    <col min="3257" max="3257" width="14.23046875" style="361" customWidth="1"/>
    <col min="3258" max="3258" width="19.23046875" style="361" customWidth="1"/>
    <col min="3259" max="3259" width="33.3046875" style="361" customWidth="1"/>
    <col min="3260" max="3260" width="35.3046875" style="361" customWidth="1"/>
    <col min="3261" max="3312" width="8.84375" style="361" customWidth="1"/>
    <col min="3313" max="3313" width="46.69140625" style="361" customWidth="1"/>
    <col min="3314" max="3323" width="8.84375" style="361"/>
    <col min="3324" max="3324" width="4.84375" style="361" customWidth="1"/>
    <col min="3325" max="3325" width="48.07421875" style="361" customWidth="1"/>
    <col min="3326" max="3326" width="6.3046875" style="361" bestFit="1" customWidth="1"/>
    <col min="3327" max="3327" width="10.69140625" style="361" customWidth="1"/>
    <col min="3328" max="3328" width="13.3046875" style="361" customWidth="1"/>
    <col min="3329" max="3329" width="17.84375" style="361" customWidth="1"/>
    <col min="3330" max="3330" width="28.07421875" style="361" customWidth="1"/>
    <col min="3331" max="3507" width="8.84375" style="361"/>
    <col min="3508" max="3508" width="4.84375" style="361" customWidth="1"/>
    <col min="3509" max="3509" width="49.84375" style="361" customWidth="1"/>
    <col min="3510" max="3510" width="6.84375" style="361" customWidth="1"/>
    <col min="3511" max="3511" width="10.69140625" style="361" customWidth="1"/>
    <col min="3512" max="3512" width="13.3046875" style="361" customWidth="1"/>
    <col min="3513" max="3513" width="14.23046875" style="361" customWidth="1"/>
    <col min="3514" max="3514" width="19.23046875" style="361" customWidth="1"/>
    <col min="3515" max="3515" width="33.3046875" style="361" customWidth="1"/>
    <col min="3516" max="3516" width="35.3046875" style="361" customWidth="1"/>
    <col min="3517" max="3568" width="8.84375" style="361" customWidth="1"/>
    <col min="3569" max="3569" width="46.69140625" style="361" customWidth="1"/>
    <col min="3570" max="3579" width="8.84375" style="361"/>
    <col min="3580" max="3580" width="4.84375" style="361" customWidth="1"/>
    <col min="3581" max="3581" width="48.07421875" style="361" customWidth="1"/>
    <col min="3582" max="3582" width="6.3046875" style="361" bestFit="1" customWidth="1"/>
    <col min="3583" max="3583" width="10.69140625" style="361" customWidth="1"/>
    <col min="3584" max="3584" width="13.3046875" style="361" customWidth="1"/>
    <col min="3585" max="3585" width="17.84375" style="361" customWidth="1"/>
    <col min="3586" max="3586" width="28.07421875" style="361" customWidth="1"/>
    <col min="3587" max="3763" width="8.84375" style="361"/>
    <col min="3764" max="3764" width="4.84375" style="361" customWidth="1"/>
    <col min="3765" max="3765" width="49.84375" style="361" customWidth="1"/>
    <col min="3766" max="3766" width="6.84375" style="361" customWidth="1"/>
    <col min="3767" max="3767" width="10.69140625" style="361" customWidth="1"/>
    <col min="3768" max="3768" width="13.3046875" style="361" customWidth="1"/>
    <col min="3769" max="3769" width="14.23046875" style="361" customWidth="1"/>
    <col min="3770" max="3770" width="19.23046875" style="361" customWidth="1"/>
    <col min="3771" max="3771" width="33.3046875" style="361" customWidth="1"/>
    <col min="3772" max="3772" width="35.3046875" style="361" customWidth="1"/>
    <col min="3773" max="3824" width="8.84375" style="361" customWidth="1"/>
    <col min="3825" max="3825" width="46.69140625" style="361" customWidth="1"/>
    <col min="3826" max="3835" width="8.84375" style="361"/>
    <col min="3836" max="3836" width="4.84375" style="361" customWidth="1"/>
    <col min="3837" max="3837" width="48.07421875" style="361" customWidth="1"/>
    <col min="3838" max="3838" width="6.3046875" style="361" bestFit="1" customWidth="1"/>
    <col min="3839" max="3839" width="10.69140625" style="361" customWidth="1"/>
    <col min="3840" max="3840" width="13.3046875" style="361" customWidth="1"/>
    <col min="3841" max="3841" width="17.84375" style="361" customWidth="1"/>
    <col min="3842" max="3842" width="28.07421875" style="361" customWidth="1"/>
    <col min="3843" max="4019" width="8.84375" style="361"/>
    <col min="4020" max="4020" width="4.84375" style="361" customWidth="1"/>
    <col min="4021" max="4021" width="49.84375" style="361" customWidth="1"/>
    <col min="4022" max="4022" width="6.84375" style="361" customWidth="1"/>
    <col min="4023" max="4023" width="10.69140625" style="361" customWidth="1"/>
    <col min="4024" max="4024" width="13.3046875" style="361" customWidth="1"/>
    <col min="4025" max="4025" width="14.23046875" style="361" customWidth="1"/>
    <col min="4026" max="4026" width="19.23046875" style="361" customWidth="1"/>
    <col min="4027" max="4027" width="33.3046875" style="361" customWidth="1"/>
    <col min="4028" max="4028" width="35.3046875" style="361" customWidth="1"/>
    <col min="4029" max="4080" width="8.84375" style="361" customWidth="1"/>
    <col min="4081" max="4081" width="46.69140625" style="361" customWidth="1"/>
    <col min="4082" max="4091" width="8.84375" style="361"/>
    <col min="4092" max="4092" width="4.84375" style="361" customWidth="1"/>
    <col min="4093" max="4093" width="48.07421875" style="361" customWidth="1"/>
    <col min="4094" max="4094" width="6.3046875" style="361" bestFit="1" customWidth="1"/>
    <col min="4095" max="4095" width="10.69140625" style="361" customWidth="1"/>
    <col min="4096" max="4096" width="13.3046875" style="361" customWidth="1"/>
    <col min="4097" max="4097" width="17.84375" style="361" customWidth="1"/>
    <col min="4098" max="4098" width="28.07421875" style="361" customWidth="1"/>
    <col min="4099" max="4275" width="8.84375" style="361"/>
    <col min="4276" max="4276" width="4.84375" style="361" customWidth="1"/>
    <col min="4277" max="4277" width="49.84375" style="361" customWidth="1"/>
    <col min="4278" max="4278" width="6.84375" style="361" customWidth="1"/>
    <col min="4279" max="4279" width="10.69140625" style="361" customWidth="1"/>
    <col min="4280" max="4280" width="13.3046875" style="361" customWidth="1"/>
    <col min="4281" max="4281" width="14.23046875" style="361" customWidth="1"/>
    <col min="4282" max="4282" width="19.23046875" style="361" customWidth="1"/>
    <col min="4283" max="4283" width="33.3046875" style="361" customWidth="1"/>
    <col min="4284" max="4284" width="35.3046875" style="361" customWidth="1"/>
    <col min="4285" max="4336" width="8.84375" style="361" customWidth="1"/>
    <col min="4337" max="4337" width="46.69140625" style="361" customWidth="1"/>
    <col min="4338" max="4347" width="8.84375" style="361"/>
    <col min="4348" max="4348" width="4.84375" style="361" customWidth="1"/>
    <col min="4349" max="4349" width="48.07421875" style="361" customWidth="1"/>
    <col min="4350" max="4350" width="6.3046875" style="361" bestFit="1" customWidth="1"/>
    <col min="4351" max="4351" width="10.69140625" style="361" customWidth="1"/>
    <col min="4352" max="4352" width="13.3046875" style="361" customWidth="1"/>
    <col min="4353" max="4353" width="17.84375" style="361" customWidth="1"/>
    <col min="4354" max="4354" width="28.07421875" style="361" customWidth="1"/>
    <col min="4355" max="4531" width="8.84375" style="361"/>
    <col min="4532" max="4532" width="4.84375" style="361" customWidth="1"/>
    <col min="4533" max="4533" width="49.84375" style="361" customWidth="1"/>
    <col min="4534" max="4534" width="6.84375" style="361" customWidth="1"/>
    <col min="4535" max="4535" width="10.69140625" style="361" customWidth="1"/>
    <col min="4536" max="4536" width="13.3046875" style="361" customWidth="1"/>
    <col min="4537" max="4537" width="14.23046875" style="361" customWidth="1"/>
    <col min="4538" max="4538" width="19.23046875" style="361" customWidth="1"/>
    <col min="4539" max="4539" width="33.3046875" style="361" customWidth="1"/>
    <col min="4540" max="4540" width="35.3046875" style="361" customWidth="1"/>
    <col min="4541" max="4592" width="8.84375" style="361" customWidth="1"/>
    <col min="4593" max="4593" width="46.69140625" style="361" customWidth="1"/>
    <col min="4594" max="4603" width="8.84375" style="361"/>
    <col min="4604" max="4604" width="4.84375" style="361" customWidth="1"/>
    <col min="4605" max="4605" width="48.07421875" style="361" customWidth="1"/>
    <col min="4606" max="4606" width="6.3046875" style="361" bestFit="1" customWidth="1"/>
    <col min="4607" max="4607" width="10.69140625" style="361" customWidth="1"/>
    <col min="4608" max="4608" width="13.3046875" style="361" customWidth="1"/>
    <col min="4609" max="4609" width="17.84375" style="361" customWidth="1"/>
    <col min="4610" max="4610" width="28.07421875" style="361" customWidth="1"/>
    <col min="4611" max="4787" width="8.84375" style="361"/>
    <col min="4788" max="4788" width="4.84375" style="361" customWidth="1"/>
    <col min="4789" max="4789" width="49.84375" style="361" customWidth="1"/>
    <col min="4790" max="4790" width="6.84375" style="361" customWidth="1"/>
    <col min="4791" max="4791" width="10.69140625" style="361" customWidth="1"/>
    <col min="4792" max="4792" width="13.3046875" style="361" customWidth="1"/>
    <col min="4793" max="4793" width="14.23046875" style="361" customWidth="1"/>
    <col min="4794" max="4794" width="19.23046875" style="361" customWidth="1"/>
    <col min="4795" max="4795" width="33.3046875" style="361" customWidth="1"/>
    <col min="4796" max="4796" width="35.3046875" style="361" customWidth="1"/>
    <col min="4797" max="4848" width="8.84375" style="361" customWidth="1"/>
    <col min="4849" max="4849" width="46.69140625" style="361" customWidth="1"/>
    <col min="4850" max="4859" width="8.84375" style="361"/>
    <col min="4860" max="4860" width="4.84375" style="361" customWidth="1"/>
    <col min="4861" max="4861" width="48.07421875" style="361" customWidth="1"/>
    <col min="4862" max="4862" width="6.3046875" style="361" bestFit="1" customWidth="1"/>
    <col min="4863" max="4863" width="10.69140625" style="361" customWidth="1"/>
    <col min="4864" max="4864" width="13.3046875" style="361" customWidth="1"/>
    <col min="4865" max="4865" width="17.84375" style="361" customWidth="1"/>
    <col min="4866" max="4866" width="28.07421875" style="361" customWidth="1"/>
    <col min="4867" max="5043" width="8.84375" style="361"/>
    <col min="5044" max="5044" width="4.84375" style="361" customWidth="1"/>
    <col min="5045" max="5045" width="49.84375" style="361" customWidth="1"/>
    <col min="5046" max="5046" width="6.84375" style="361" customWidth="1"/>
    <col min="5047" max="5047" width="10.69140625" style="361" customWidth="1"/>
    <col min="5048" max="5048" width="13.3046875" style="361" customWidth="1"/>
    <col min="5049" max="5049" width="14.23046875" style="361" customWidth="1"/>
    <col min="5050" max="5050" width="19.23046875" style="361" customWidth="1"/>
    <col min="5051" max="5051" width="33.3046875" style="361" customWidth="1"/>
    <col min="5052" max="5052" width="35.3046875" style="361" customWidth="1"/>
    <col min="5053" max="5104" width="8.84375" style="361" customWidth="1"/>
    <col min="5105" max="5105" width="46.69140625" style="361" customWidth="1"/>
    <col min="5106" max="5115" width="8.84375" style="361"/>
    <col min="5116" max="5116" width="4.84375" style="361" customWidth="1"/>
    <col min="5117" max="5117" width="48.07421875" style="361" customWidth="1"/>
    <col min="5118" max="5118" width="6.3046875" style="361" bestFit="1" customWidth="1"/>
    <col min="5119" max="5119" width="10.69140625" style="361" customWidth="1"/>
    <col min="5120" max="5120" width="13.3046875" style="361" customWidth="1"/>
    <col min="5121" max="5121" width="17.84375" style="361" customWidth="1"/>
    <col min="5122" max="5122" width="28.07421875" style="361" customWidth="1"/>
    <col min="5123" max="5299" width="8.84375" style="361"/>
    <col min="5300" max="5300" width="4.84375" style="361" customWidth="1"/>
    <col min="5301" max="5301" width="49.84375" style="361" customWidth="1"/>
    <col min="5302" max="5302" width="6.84375" style="361" customWidth="1"/>
    <col min="5303" max="5303" width="10.69140625" style="361" customWidth="1"/>
    <col min="5304" max="5304" width="13.3046875" style="361" customWidth="1"/>
    <col min="5305" max="5305" width="14.23046875" style="361" customWidth="1"/>
    <col min="5306" max="5306" width="19.23046875" style="361" customWidth="1"/>
    <col min="5307" max="5307" width="33.3046875" style="361" customWidth="1"/>
    <col min="5308" max="5308" width="35.3046875" style="361" customWidth="1"/>
    <col min="5309" max="5360" width="8.84375" style="361" customWidth="1"/>
    <col min="5361" max="5361" width="46.69140625" style="361" customWidth="1"/>
    <col min="5362" max="5371" width="8.84375" style="361"/>
    <col min="5372" max="5372" width="4.84375" style="361" customWidth="1"/>
    <col min="5373" max="5373" width="48.07421875" style="361" customWidth="1"/>
    <col min="5374" max="5374" width="6.3046875" style="361" bestFit="1" customWidth="1"/>
    <col min="5375" max="5375" width="10.69140625" style="361" customWidth="1"/>
    <col min="5376" max="5376" width="13.3046875" style="361" customWidth="1"/>
    <col min="5377" max="5377" width="17.84375" style="361" customWidth="1"/>
    <col min="5378" max="5378" width="28.07421875" style="361" customWidth="1"/>
    <col min="5379" max="5555" width="8.84375" style="361"/>
    <col min="5556" max="5556" width="4.84375" style="361" customWidth="1"/>
    <col min="5557" max="5557" width="49.84375" style="361" customWidth="1"/>
    <col min="5558" max="5558" width="6.84375" style="361" customWidth="1"/>
    <col min="5559" max="5559" width="10.69140625" style="361" customWidth="1"/>
    <col min="5560" max="5560" width="13.3046875" style="361" customWidth="1"/>
    <col min="5561" max="5561" width="14.23046875" style="361" customWidth="1"/>
    <col min="5562" max="5562" width="19.23046875" style="361" customWidth="1"/>
    <col min="5563" max="5563" width="33.3046875" style="361" customWidth="1"/>
    <col min="5564" max="5564" width="35.3046875" style="361" customWidth="1"/>
    <col min="5565" max="5616" width="8.84375" style="361" customWidth="1"/>
    <col min="5617" max="5617" width="46.69140625" style="361" customWidth="1"/>
    <col min="5618" max="5627" width="8.84375" style="361"/>
    <col min="5628" max="5628" width="4.84375" style="361" customWidth="1"/>
    <col min="5629" max="5629" width="48.07421875" style="361" customWidth="1"/>
    <col min="5630" max="5630" width="6.3046875" style="361" bestFit="1" customWidth="1"/>
    <col min="5631" max="5631" width="10.69140625" style="361" customWidth="1"/>
    <col min="5632" max="5632" width="13.3046875" style="361" customWidth="1"/>
    <col min="5633" max="5633" width="17.84375" style="361" customWidth="1"/>
    <col min="5634" max="5634" width="28.07421875" style="361" customWidth="1"/>
    <col min="5635" max="5811" width="8.84375" style="361"/>
    <col min="5812" max="5812" width="4.84375" style="361" customWidth="1"/>
    <col min="5813" max="5813" width="49.84375" style="361" customWidth="1"/>
    <col min="5814" max="5814" width="6.84375" style="361" customWidth="1"/>
    <col min="5815" max="5815" width="10.69140625" style="361" customWidth="1"/>
    <col min="5816" max="5816" width="13.3046875" style="361" customWidth="1"/>
    <col min="5817" max="5817" width="14.23046875" style="361" customWidth="1"/>
    <col min="5818" max="5818" width="19.23046875" style="361" customWidth="1"/>
    <col min="5819" max="5819" width="33.3046875" style="361" customWidth="1"/>
    <col min="5820" max="5820" width="35.3046875" style="361" customWidth="1"/>
    <col min="5821" max="5872" width="8.84375" style="361" customWidth="1"/>
    <col min="5873" max="5873" width="46.69140625" style="361" customWidth="1"/>
    <col min="5874" max="5883" width="8.84375" style="361"/>
    <col min="5884" max="5884" width="4.84375" style="361" customWidth="1"/>
    <col min="5885" max="5885" width="48.07421875" style="361" customWidth="1"/>
    <col min="5886" max="5886" width="6.3046875" style="361" bestFit="1" customWidth="1"/>
    <col min="5887" max="5887" width="10.69140625" style="361" customWidth="1"/>
    <col min="5888" max="5888" width="13.3046875" style="361" customWidth="1"/>
    <col min="5889" max="5889" width="17.84375" style="361" customWidth="1"/>
    <col min="5890" max="5890" width="28.07421875" style="361" customWidth="1"/>
    <col min="5891" max="6067" width="8.84375" style="361"/>
    <col min="6068" max="6068" width="4.84375" style="361" customWidth="1"/>
    <col min="6069" max="6069" width="49.84375" style="361" customWidth="1"/>
    <col min="6070" max="6070" width="6.84375" style="361" customWidth="1"/>
    <col min="6071" max="6071" width="10.69140625" style="361" customWidth="1"/>
    <col min="6072" max="6072" width="13.3046875" style="361" customWidth="1"/>
    <col min="6073" max="6073" width="14.23046875" style="361" customWidth="1"/>
    <col min="6074" max="6074" width="19.23046875" style="361" customWidth="1"/>
    <col min="6075" max="6075" width="33.3046875" style="361" customWidth="1"/>
    <col min="6076" max="6076" width="35.3046875" style="361" customWidth="1"/>
    <col min="6077" max="6128" width="8.84375" style="361" customWidth="1"/>
    <col min="6129" max="6129" width="46.69140625" style="361" customWidth="1"/>
    <col min="6130" max="6139" width="8.84375" style="361"/>
    <col min="6140" max="6140" width="4.84375" style="361" customWidth="1"/>
    <col min="6141" max="6141" width="48.07421875" style="361" customWidth="1"/>
    <col min="6142" max="6142" width="6.3046875" style="361" bestFit="1" customWidth="1"/>
    <col min="6143" max="6143" width="10.69140625" style="361" customWidth="1"/>
    <col min="6144" max="6144" width="13.3046875" style="361" customWidth="1"/>
    <col min="6145" max="6145" width="17.84375" style="361" customWidth="1"/>
    <col min="6146" max="6146" width="28.07421875" style="361" customWidth="1"/>
    <col min="6147" max="6323" width="8.84375" style="361"/>
    <col min="6324" max="6324" width="4.84375" style="361" customWidth="1"/>
    <col min="6325" max="6325" width="49.84375" style="361" customWidth="1"/>
    <col min="6326" max="6326" width="6.84375" style="361" customWidth="1"/>
    <col min="6327" max="6327" width="10.69140625" style="361" customWidth="1"/>
    <col min="6328" max="6328" width="13.3046875" style="361" customWidth="1"/>
    <col min="6329" max="6329" width="14.23046875" style="361" customWidth="1"/>
    <col min="6330" max="6330" width="19.23046875" style="361" customWidth="1"/>
    <col min="6331" max="6331" width="33.3046875" style="361" customWidth="1"/>
    <col min="6332" max="6332" width="35.3046875" style="361" customWidth="1"/>
    <col min="6333" max="6384" width="8.84375" style="361" customWidth="1"/>
    <col min="6385" max="6385" width="46.69140625" style="361" customWidth="1"/>
    <col min="6386" max="6395" width="8.84375" style="361"/>
    <col min="6396" max="6396" width="4.84375" style="361" customWidth="1"/>
    <col min="6397" max="6397" width="48.07421875" style="361" customWidth="1"/>
    <col min="6398" max="6398" width="6.3046875" style="361" bestFit="1" customWidth="1"/>
    <col min="6399" max="6399" width="10.69140625" style="361" customWidth="1"/>
    <col min="6400" max="6400" width="13.3046875" style="361" customWidth="1"/>
    <col min="6401" max="6401" width="17.84375" style="361" customWidth="1"/>
    <col min="6402" max="6402" width="28.07421875" style="361" customWidth="1"/>
    <col min="6403" max="6579" width="8.84375" style="361"/>
    <col min="6580" max="6580" width="4.84375" style="361" customWidth="1"/>
    <col min="6581" max="6581" width="49.84375" style="361" customWidth="1"/>
    <col min="6582" max="6582" width="6.84375" style="361" customWidth="1"/>
    <col min="6583" max="6583" width="10.69140625" style="361" customWidth="1"/>
    <col min="6584" max="6584" width="13.3046875" style="361" customWidth="1"/>
    <col min="6585" max="6585" width="14.23046875" style="361" customWidth="1"/>
    <col min="6586" max="6586" width="19.23046875" style="361" customWidth="1"/>
    <col min="6587" max="6587" width="33.3046875" style="361" customWidth="1"/>
    <col min="6588" max="6588" width="35.3046875" style="361" customWidth="1"/>
    <col min="6589" max="6640" width="8.84375" style="361" customWidth="1"/>
    <col min="6641" max="6641" width="46.69140625" style="361" customWidth="1"/>
    <col min="6642" max="6651" width="8.84375" style="361"/>
    <col min="6652" max="6652" width="4.84375" style="361" customWidth="1"/>
    <col min="6653" max="6653" width="48.07421875" style="361" customWidth="1"/>
    <col min="6654" max="6654" width="6.3046875" style="361" bestFit="1" customWidth="1"/>
    <col min="6655" max="6655" width="10.69140625" style="361" customWidth="1"/>
    <col min="6656" max="6656" width="13.3046875" style="361" customWidth="1"/>
    <col min="6657" max="6657" width="17.84375" style="361" customWidth="1"/>
    <col min="6658" max="6658" width="28.07421875" style="361" customWidth="1"/>
    <col min="6659" max="6835" width="8.84375" style="361"/>
    <col min="6836" max="6836" width="4.84375" style="361" customWidth="1"/>
    <col min="6837" max="6837" width="49.84375" style="361" customWidth="1"/>
    <col min="6838" max="6838" width="6.84375" style="361" customWidth="1"/>
    <col min="6839" max="6839" width="10.69140625" style="361" customWidth="1"/>
    <col min="6840" max="6840" width="13.3046875" style="361" customWidth="1"/>
    <col min="6841" max="6841" width="14.23046875" style="361" customWidth="1"/>
    <col min="6842" max="6842" width="19.23046875" style="361" customWidth="1"/>
    <col min="6843" max="6843" width="33.3046875" style="361" customWidth="1"/>
    <col min="6844" max="6844" width="35.3046875" style="361" customWidth="1"/>
    <col min="6845" max="6896" width="8.84375" style="361" customWidth="1"/>
    <col min="6897" max="6897" width="46.69140625" style="361" customWidth="1"/>
    <col min="6898" max="6907" width="8.84375" style="361"/>
    <col min="6908" max="6908" width="4.84375" style="361" customWidth="1"/>
    <col min="6909" max="6909" width="48.07421875" style="361" customWidth="1"/>
    <col min="6910" max="6910" width="6.3046875" style="361" bestFit="1" customWidth="1"/>
    <col min="6911" max="6911" width="10.69140625" style="361" customWidth="1"/>
    <col min="6912" max="6912" width="13.3046875" style="361" customWidth="1"/>
    <col min="6913" max="6913" width="17.84375" style="361" customWidth="1"/>
    <col min="6914" max="6914" width="28.07421875" style="361" customWidth="1"/>
    <col min="6915" max="7091" width="8.84375" style="361"/>
    <col min="7092" max="7092" width="4.84375" style="361" customWidth="1"/>
    <col min="7093" max="7093" width="49.84375" style="361" customWidth="1"/>
    <col min="7094" max="7094" width="6.84375" style="361" customWidth="1"/>
    <col min="7095" max="7095" width="10.69140625" style="361" customWidth="1"/>
    <col min="7096" max="7096" width="13.3046875" style="361" customWidth="1"/>
    <col min="7097" max="7097" width="14.23046875" style="361" customWidth="1"/>
    <col min="7098" max="7098" width="19.23046875" style="361" customWidth="1"/>
    <col min="7099" max="7099" width="33.3046875" style="361" customWidth="1"/>
    <col min="7100" max="7100" width="35.3046875" style="361" customWidth="1"/>
    <col min="7101" max="7152" width="8.84375" style="361" customWidth="1"/>
    <col min="7153" max="7153" width="46.69140625" style="361" customWidth="1"/>
    <col min="7154" max="7163" width="8.84375" style="361"/>
    <col min="7164" max="7164" width="4.84375" style="361" customWidth="1"/>
    <col min="7165" max="7165" width="48.07421875" style="361" customWidth="1"/>
    <col min="7166" max="7166" width="6.3046875" style="361" bestFit="1" customWidth="1"/>
    <col min="7167" max="7167" width="10.69140625" style="361" customWidth="1"/>
    <col min="7168" max="7168" width="13.3046875" style="361" customWidth="1"/>
    <col min="7169" max="7169" width="17.84375" style="361" customWidth="1"/>
    <col min="7170" max="7170" width="28.07421875" style="361" customWidth="1"/>
    <col min="7171" max="7347" width="8.84375" style="361"/>
    <col min="7348" max="7348" width="4.84375" style="361" customWidth="1"/>
    <col min="7349" max="7349" width="49.84375" style="361" customWidth="1"/>
    <col min="7350" max="7350" width="6.84375" style="361" customWidth="1"/>
    <col min="7351" max="7351" width="10.69140625" style="361" customWidth="1"/>
    <col min="7352" max="7352" width="13.3046875" style="361" customWidth="1"/>
    <col min="7353" max="7353" width="14.23046875" style="361" customWidth="1"/>
    <col min="7354" max="7354" width="19.23046875" style="361" customWidth="1"/>
    <col min="7355" max="7355" width="33.3046875" style="361" customWidth="1"/>
    <col min="7356" max="7356" width="35.3046875" style="361" customWidth="1"/>
    <col min="7357" max="7408" width="8.84375" style="361" customWidth="1"/>
    <col min="7409" max="7409" width="46.69140625" style="361" customWidth="1"/>
    <col min="7410" max="7419" width="8.84375" style="361"/>
    <col min="7420" max="7420" width="4.84375" style="361" customWidth="1"/>
    <col min="7421" max="7421" width="48.07421875" style="361" customWidth="1"/>
    <col min="7422" max="7422" width="6.3046875" style="361" bestFit="1" customWidth="1"/>
    <col min="7423" max="7423" width="10.69140625" style="361" customWidth="1"/>
    <col min="7424" max="7424" width="13.3046875" style="361" customWidth="1"/>
    <col min="7425" max="7425" width="17.84375" style="361" customWidth="1"/>
    <col min="7426" max="7426" width="28.07421875" style="361" customWidth="1"/>
    <col min="7427" max="7603" width="8.84375" style="361"/>
    <col min="7604" max="7604" width="4.84375" style="361" customWidth="1"/>
    <col min="7605" max="7605" width="49.84375" style="361" customWidth="1"/>
    <col min="7606" max="7606" width="6.84375" style="361" customWidth="1"/>
    <col min="7607" max="7607" width="10.69140625" style="361" customWidth="1"/>
    <col min="7608" max="7608" width="13.3046875" style="361" customWidth="1"/>
    <col min="7609" max="7609" width="14.23046875" style="361" customWidth="1"/>
    <col min="7610" max="7610" width="19.23046875" style="361" customWidth="1"/>
    <col min="7611" max="7611" width="33.3046875" style="361" customWidth="1"/>
    <col min="7612" max="7612" width="35.3046875" style="361" customWidth="1"/>
    <col min="7613" max="7664" width="8.84375" style="361" customWidth="1"/>
    <col min="7665" max="7665" width="46.69140625" style="361" customWidth="1"/>
    <col min="7666" max="7675" width="8.84375" style="361"/>
    <col min="7676" max="7676" width="4.84375" style="361" customWidth="1"/>
    <col min="7677" max="7677" width="48.07421875" style="361" customWidth="1"/>
    <col min="7678" max="7678" width="6.3046875" style="361" bestFit="1" customWidth="1"/>
    <col min="7679" max="7679" width="10.69140625" style="361" customWidth="1"/>
    <col min="7680" max="7680" width="13.3046875" style="361" customWidth="1"/>
    <col min="7681" max="7681" width="17.84375" style="361" customWidth="1"/>
    <col min="7682" max="7682" width="28.07421875" style="361" customWidth="1"/>
    <col min="7683" max="7859" width="8.84375" style="361"/>
    <col min="7860" max="7860" width="4.84375" style="361" customWidth="1"/>
    <col min="7861" max="7861" width="49.84375" style="361" customWidth="1"/>
    <col min="7862" max="7862" width="6.84375" style="361" customWidth="1"/>
    <col min="7863" max="7863" width="10.69140625" style="361" customWidth="1"/>
    <col min="7864" max="7864" width="13.3046875" style="361" customWidth="1"/>
    <col min="7865" max="7865" width="14.23046875" style="361" customWidth="1"/>
    <col min="7866" max="7866" width="19.23046875" style="361" customWidth="1"/>
    <col min="7867" max="7867" width="33.3046875" style="361" customWidth="1"/>
    <col min="7868" max="7868" width="35.3046875" style="361" customWidth="1"/>
    <col min="7869" max="7920" width="8.84375" style="361" customWidth="1"/>
    <col min="7921" max="7921" width="46.69140625" style="361" customWidth="1"/>
    <col min="7922" max="7931" width="8.84375" style="361"/>
    <col min="7932" max="7932" width="4.84375" style="361" customWidth="1"/>
    <col min="7933" max="7933" width="48.07421875" style="361" customWidth="1"/>
    <col min="7934" max="7934" width="6.3046875" style="361" bestFit="1" customWidth="1"/>
    <col min="7935" max="7935" width="10.69140625" style="361" customWidth="1"/>
    <col min="7936" max="7936" width="13.3046875" style="361" customWidth="1"/>
    <col min="7937" max="7937" width="17.84375" style="361" customWidth="1"/>
    <col min="7938" max="7938" width="28.07421875" style="361" customWidth="1"/>
    <col min="7939" max="8115" width="8.84375" style="361"/>
    <col min="8116" max="8116" width="4.84375" style="361" customWidth="1"/>
    <col min="8117" max="8117" width="49.84375" style="361" customWidth="1"/>
    <col min="8118" max="8118" width="6.84375" style="361" customWidth="1"/>
    <col min="8119" max="8119" width="10.69140625" style="361" customWidth="1"/>
    <col min="8120" max="8120" width="13.3046875" style="361" customWidth="1"/>
    <col min="8121" max="8121" width="14.23046875" style="361" customWidth="1"/>
    <col min="8122" max="8122" width="19.23046875" style="361" customWidth="1"/>
    <col min="8123" max="8123" width="33.3046875" style="361" customWidth="1"/>
    <col min="8124" max="8124" width="35.3046875" style="361" customWidth="1"/>
    <col min="8125" max="8176" width="8.84375" style="361" customWidth="1"/>
    <col min="8177" max="8177" width="46.69140625" style="361" customWidth="1"/>
    <col min="8178" max="8187" width="8.84375" style="361"/>
    <col min="8188" max="8188" width="4.84375" style="361" customWidth="1"/>
    <col min="8189" max="8189" width="48.07421875" style="361" customWidth="1"/>
    <col min="8190" max="8190" width="6.3046875" style="361" bestFit="1" customWidth="1"/>
    <col min="8191" max="8191" width="10.69140625" style="361" customWidth="1"/>
    <col min="8192" max="8192" width="13.3046875" style="361" customWidth="1"/>
    <col min="8193" max="8193" width="17.84375" style="361" customWidth="1"/>
    <col min="8194" max="8194" width="28.07421875" style="361" customWidth="1"/>
    <col min="8195" max="8371" width="8.84375" style="361"/>
    <col min="8372" max="8372" width="4.84375" style="361" customWidth="1"/>
    <col min="8373" max="8373" width="49.84375" style="361" customWidth="1"/>
    <col min="8374" max="8374" width="6.84375" style="361" customWidth="1"/>
    <col min="8375" max="8375" width="10.69140625" style="361" customWidth="1"/>
    <col min="8376" max="8376" width="13.3046875" style="361" customWidth="1"/>
    <col min="8377" max="8377" width="14.23046875" style="361" customWidth="1"/>
    <col min="8378" max="8378" width="19.23046875" style="361" customWidth="1"/>
    <col min="8379" max="8379" width="33.3046875" style="361" customWidth="1"/>
    <col min="8380" max="8380" width="35.3046875" style="361" customWidth="1"/>
    <col min="8381" max="8432" width="8.84375" style="361" customWidth="1"/>
    <col min="8433" max="8433" width="46.69140625" style="361" customWidth="1"/>
    <col min="8434" max="8443" width="8.84375" style="361"/>
    <col min="8444" max="8444" width="4.84375" style="361" customWidth="1"/>
    <col min="8445" max="8445" width="48.07421875" style="361" customWidth="1"/>
    <col min="8446" max="8446" width="6.3046875" style="361" bestFit="1" customWidth="1"/>
    <col min="8447" max="8447" width="10.69140625" style="361" customWidth="1"/>
    <col min="8448" max="8448" width="13.3046875" style="361" customWidth="1"/>
    <col min="8449" max="8449" width="17.84375" style="361" customWidth="1"/>
    <col min="8450" max="8450" width="28.07421875" style="361" customWidth="1"/>
    <col min="8451" max="8627" width="8.84375" style="361"/>
    <col min="8628" max="8628" width="4.84375" style="361" customWidth="1"/>
    <col min="8629" max="8629" width="49.84375" style="361" customWidth="1"/>
    <col min="8630" max="8630" width="6.84375" style="361" customWidth="1"/>
    <col min="8631" max="8631" width="10.69140625" style="361" customWidth="1"/>
    <col min="8632" max="8632" width="13.3046875" style="361" customWidth="1"/>
    <col min="8633" max="8633" width="14.23046875" style="361" customWidth="1"/>
    <col min="8634" max="8634" width="19.23046875" style="361" customWidth="1"/>
    <col min="8635" max="8635" width="33.3046875" style="361" customWidth="1"/>
    <col min="8636" max="8636" width="35.3046875" style="361" customWidth="1"/>
    <col min="8637" max="8688" width="8.84375" style="361" customWidth="1"/>
    <col min="8689" max="8689" width="46.69140625" style="361" customWidth="1"/>
    <col min="8690" max="8699" width="8.84375" style="361"/>
    <col min="8700" max="8700" width="4.84375" style="361" customWidth="1"/>
    <col min="8701" max="8701" width="48.07421875" style="361" customWidth="1"/>
    <col min="8702" max="8702" width="6.3046875" style="361" bestFit="1" customWidth="1"/>
    <col min="8703" max="8703" width="10.69140625" style="361" customWidth="1"/>
    <col min="8704" max="8704" width="13.3046875" style="361" customWidth="1"/>
    <col min="8705" max="8705" width="17.84375" style="361" customWidth="1"/>
    <col min="8706" max="8706" width="28.07421875" style="361" customWidth="1"/>
    <col min="8707" max="8883" width="8.84375" style="361"/>
    <col min="8884" max="8884" width="4.84375" style="361" customWidth="1"/>
    <col min="8885" max="8885" width="49.84375" style="361" customWidth="1"/>
    <col min="8886" max="8886" width="6.84375" style="361" customWidth="1"/>
    <col min="8887" max="8887" width="10.69140625" style="361" customWidth="1"/>
    <col min="8888" max="8888" width="13.3046875" style="361" customWidth="1"/>
    <col min="8889" max="8889" width="14.23046875" style="361" customWidth="1"/>
    <col min="8890" max="8890" width="19.23046875" style="361" customWidth="1"/>
    <col min="8891" max="8891" width="33.3046875" style="361" customWidth="1"/>
    <col min="8892" max="8892" width="35.3046875" style="361" customWidth="1"/>
    <col min="8893" max="8944" width="8.84375" style="361" customWidth="1"/>
    <col min="8945" max="8945" width="46.69140625" style="361" customWidth="1"/>
    <col min="8946" max="8955" width="8.84375" style="361"/>
    <col min="8956" max="8956" width="4.84375" style="361" customWidth="1"/>
    <col min="8957" max="8957" width="48.07421875" style="361" customWidth="1"/>
    <col min="8958" max="8958" width="6.3046875" style="361" bestFit="1" customWidth="1"/>
    <col min="8959" max="8959" width="10.69140625" style="361" customWidth="1"/>
    <col min="8960" max="8960" width="13.3046875" style="361" customWidth="1"/>
    <col min="8961" max="8961" width="17.84375" style="361" customWidth="1"/>
    <col min="8962" max="8962" width="28.07421875" style="361" customWidth="1"/>
    <col min="8963" max="9139" width="8.84375" style="361"/>
    <col min="9140" max="9140" width="4.84375" style="361" customWidth="1"/>
    <col min="9141" max="9141" width="49.84375" style="361" customWidth="1"/>
    <col min="9142" max="9142" width="6.84375" style="361" customWidth="1"/>
    <col min="9143" max="9143" width="10.69140625" style="361" customWidth="1"/>
    <col min="9144" max="9144" width="13.3046875" style="361" customWidth="1"/>
    <col min="9145" max="9145" width="14.23046875" style="361" customWidth="1"/>
    <col min="9146" max="9146" width="19.23046875" style="361" customWidth="1"/>
    <col min="9147" max="9147" width="33.3046875" style="361" customWidth="1"/>
    <col min="9148" max="9148" width="35.3046875" style="361" customWidth="1"/>
    <col min="9149" max="9200" width="8.84375" style="361" customWidth="1"/>
    <col min="9201" max="9201" width="46.69140625" style="361" customWidth="1"/>
    <col min="9202" max="9211" width="8.84375" style="361"/>
    <col min="9212" max="9212" width="4.84375" style="361" customWidth="1"/>
    <col min="9213" max="9213" width="48.07421875" style="361" customWidth="1"/>
    <col min="9214" max="9214" width="6.3046875" style="361" bestFit="1" customWidth="1"/>
    <col min="9215" max="9215" width="10.69140625" style="361" customWidth="1"/>
    <col min="9216" max="9216" width="13.3046875" style="361" customWidth="1"/>
    <col min="9217" max="9217" width="17.84375" style="361" customWidth="1"/>
    <col min="9218" max="9218" width="28.07421875" style="361" customWidth="1"/>
    <col min="9219" max="9395" width="8.84375" style="361"/>
    <col min="9396" max="9396" width="4.84375" style="361" customWidth="1"/>
    <col min="9397" max="9397" width="49.84375" style="361" customWidth="1"/>
    <col min="9398" max="9398" width="6.84375" style="361" customWidth="1"/>
    <col min="9399" max="9399" width="10.69140625" style="361" customWidth="1"/>
    <col min="9400" max="9400" width="13.3046875" style="361" customWidth="1"/>
    <col min="9401" max="9401" width="14.23046875" style="361" customWidth="1"/>
    <col min="9402" max="9402" width="19.23046875" style="361" customWidth="1"/>
    <col min="9403" max="9403" width="33.3046875" style="361" customWidth="1"/>
    <col min="9404" max="9404" width="35.3046875" style="361" customWidth="1"/>
    <col min="9405" max="9456" width="8.84375" style="361" customWidth="1"/>
    <col min="9457" max="9457" width="46.69140625" style="361" customWidth="1"/>
    <col min="9458" max="9467" width="8.84375" style="361"/>
    <col min="9468" max="9468" width="4.84375" style="361" customWidth="1"/>
    <col min="9469" max="9469" width="48.07421875" style="361" customWidth="1"/>
    <col min="9470" max="9470" width="6.3046875" style="361" bestFit="1" customWidth="1"/>
    <col min="9471" max="9471" width="10.69140625" style="361" customWidth="1"/>
    <col min="9472" max="9472" width="13.3046875" style="361" customWidth="1"/>
    <col min="9473" max="9473" width="17.84375" style="361" customWidth="1"/>
    <col min="9474" max="9474" width="28.07421875" style="361" customWidth="1"/>
    <col min="9475" max="9651" width="8.84375" style="361"/>
    <col min="9652" max="9652" width="4.84375" style="361" customWidth="1"/>
    <col min="9653" max="9653" width="49.84375" style="361" customWidth="1"/>
    <col min="9654" max="9654" width="6.84375" style="361" customWidth="1"/>
    <col min="9655" max="9655" width="10.69140625" style="361" customWidth="1"/>
    <col min="9656" max="9656" width="13.3046875" style="361" customWidth="1"/>
    <col min="9657" max="9657" width="14.23046875" style="361" customWidth="1"/>
    <col min="9658" max="9658" width="19.23046875" style="361" customWidth="1"/>
    <col min="9659" max="9659" width="33.3046875" style="361" customWidth="1"/>
    <col min="9660" max="9660" width="35.3046875" style="361" customWidth="1"/>
    <col min="9661" max="9712" width="8.84375" style="361" customWidth="1"/>
    <col min="9713" max="9713" width="46.69140625" style="361" customWidth="1"/>
    <col min="9714" max="9723" width="8.84375" style="361"/>
    <col min="9724" max="9724" width="4.84375" style="361" customWidth="1"/>
    <col min="9725" max="9725" width="48.07421875" style="361" customWidth="1"/>
    <col min="9726" max="9726" width="6.3046875" style="361" bestFit="1" customWidth="1"/>
    <col min="9727" max="9727" width="10.69140625" style="361" customWidth="1"/>
    <col min="9728" max="9728" width="13.3046875" style="361" customWidth="1"/>
    <col min="9729" max="9729" width="17.84375" style="361" customWidth="1"/>
    <col min="9730" max="9730" width="28.07421875" style="361" customWidth="1"/>
    <col min="9731" max="9907" width="8.84375" style="361"/>
    <col min="9908" max="9908" width="4.84375" style="361" customWidth="1"/>
    <col min="9909" max="9909" width="49.84375" style="361" customWidth="1"/>
    <col min="9910" max="9910" width="6.84375" style="361" customWidth="1"/>
    <col min="9911" max="9911" width="10.69140625" style="361" customWidth="1"/>
    <col min="9912" max="9912" width="13.3046875" style="361" customWidth="1"/>
    <col min="9913" max="9913" width="14.23046875" style="361" customWidth="1"/>
    <col min="9914" max="9914" width="19.23046875" style="361" customWidth="1"/>
    <col min="9915" max="9915" width="33.3046875" style="361" customWidth="1"/>
    <col min="9916" max="9916" width="35.3046875" style="361" customWidth="1"/>
    <col min="9917" max="9968" width="8.84375" style="361" customWidth="1"/>
    <col min="9969" max="9969" width="46.69140625" style="361" customWidth="1"/>
    <col min="9970" max="9979" width="8.84375" style="361"/>
    <col min="9980" max="9980" width="4.84375" style="361" customWidth="1"/>
    <col min="9981" max="9981" width="48.07421875" style="361" customWidth="1"/>
    <col min="9982" max="9982" width="6.3046875" style="361" bestFit="1" customWidth="1"/>
    <col min="9983" max="9983" width="10.69140625" style="361" customWidth="1"/>
    <col min="9984" max="9984" width="13.3046875" style="361" customWidth="1"/>
    <col min="9985" max="9985" width="17.84375" style="361" customWidth="1"/>
    <col min="9986" max="9986" width="28.07421875" style="361" customWidth="1"/>
    <col min="9987" max="10163" width="8.84375" style="361"/>
    <col min="10164" max="10164" width="4.84375" style="361" customWidth="1"/>
    <col min="10165" max="10165" width="49.84375" style="361" customWidth="1"/>
    <col min="10166" max="10166" width="6.84375" style="361" customWidth="1"/>
    <col min="10167" max="10167" width="10.69140625" style="361" customWidth="1"/>
    <col min="10168" max="10168" width="13.3046875" style="361" customWidth="1"/>
    <col min="10169" max="10169" width="14.23046875" style="361" customWidth="1"/>
    <col min="10170" max="10170" width="19.23046875" style="361" customWidth="1"/>
    <col min="10171" max="10171" width="33.3046875" style="361" customWidth="1"/>
    <col min="10172" max="10172" width="35.3046875" style="361" customWidth="1"/>
    <col min="10173" max="10224" width="8.84375" style="361" customWidth="1"/>
    <col min="10225" max="10225" width="46.69140625" style="361" customWidth="1"/>
    <col min="10226" max="10235" width="8.84375" style="361"/>
    <col min="10236" max="10236" width="4.84375" style="361" customWidth="1"/>
    <col min="10237" max="10237" width="48.07421875" style="361" customWidth="1"/>
    <col min="10238" max="10238" width="6.3046875" style="361" bestFit="1" customWidth="1"/>
    <col min="10239" max="10239" width="10.69140625" style="361" customWidth="1"/>
    <col min="10240" max="10240" width="13.3046875" style="361" customWidth="1"/>
    <col min="10241" max="10241" width="17.84375" style="361" customWidth="1"/>
    <col min="10242" max="10242" width="28.07421875" style="361" customWidth="1"/>
    <col min="10243" max="10419" width="8.84375" style="361"/>
    <col min="10420" max="10420" width="4.84375" style="361" customWidth="1"/>
    <col min="10421" max="10421" width="49.84375" style="361" customWidth="1"/>
    <col min="10422" max="10422" width="6.84375" style="361" customWidth="1"/>
    <col min="10423" max="10423" width="10.69140625" style="361" customWidth="1"/>
    <col min="10424" max="10424" width="13.3046875" style="361" customWidth="1"/>
    <col min="10425" max="10425" width="14.23046875" style="361" customWidth="1"/>
    <col min="10426" max="10426" width="19.23046875" style="361" customWidth="1"/>
    <col min="10427" max="10427" width="33.3046875" style="361" customWidth="1"/>
    <col min="10428" max="10428" width="35.3046875" style="361" customWidth="1"/>
    <col min="10429" max="10480" width="8.84375" style="361" customWidth="1"/>
    <col min="10481" max="10481" width="46.69140625" style="361" customWidth="1"/>
    <col min="10482" max="10491" width="8.84375" style="361"/>
    <col min="10492" max="10492" width="4.84375" style="361" customWidth="1"/>
    <col min="10493" max="10493" width="48.07421875" style="361" customWidth="1"/>
    <col min="10494" max="10494" width="6.3046875" style="361" bestFit="1" customWidth="1"/>
    <col min="10495" max="10495" width="10.69140625" style="361" customWidth="1"/>
    <col min="10496" max="10496" width="13.3046875" style="361" customWidth="1"/>
    <col min="10497" max="10497" width="17.84375" style="361" customWidth="1"/>
    <col min="10498" max="10498" width="28.07421875" style="361" customWidth="1"/>
    <col min="10499" max="10675" width="8.84375" style="361"/>
    <col min="10676" max="10676" width="4.84375" style="361" customWidth="1"/>
    <col min="10677" max="10677" width="49.84375" style="361" customWidth="1"/>
    <col min="10678" max="10678" width="6.84375" style="361" customWidth="1"/>
    <col min="10679" max="10679" width="10.69140625" style="361" customWidth="1"/>
    <col min="10680" max="10680" width="13.3046875" style="361" customWidth="1"/>
    <col min="10681" max="10681" width="14.23046875" style="361" customWidth="1"/>
    <col min="10682" max="10682" width="19.23046875" style="361" customWidth="1"/>
    <col min="10683" max="10683" width="33.3046875" style="361" customWidth="1"/>
    <col min="10684" max="10684" width="35.3046875" style="361" customWidth="1"/>
    <col min="10685" max="10736" width="8.84375" style="361" customWidth="1"/>
    <col min="10737" max="10737" width="46.69140625" style="361" customWidth="1"/>
    <col min="10738" max="10747" width="8.84375" style="361"/>
    <col min="10748" max="10748" width="4.84375" style="361" customWidth="1"/>
    <col min="10749" max="10749" width="48.07421875" style="361" customWidth="1"/>
    <col min="10750" max="10750" width="6.3046875" style="361" bestFit="1" customWidth="1"/>
    <col min="10751" max="10751" width="10.69140625" style="361" customWidth="1"/>
    <col min="10752" max="10752" width="13.3046875" style="361" customWidth="1"/>
    <col min="10753" max="10753" width="17.84375" style="361" customWidth="1"/>
    <col min="10754" max="10754" width="28.07421875" style="361" customWidth="1"/>
    <col min="10755" max="10931" width="8.84375" style="361"/>
    <col min="10932" max="10932" width="4.84375" style="361" customWidth="1"/>
    <col min="10933" max="10933" width="49.84375" style="361" customWidth="1"/>
    <col min="10934" max="10934" width="6.84375" style="361" customWidth="1"/>
    <col min="10935" max="10935" width="10.69140625" style="361" customWidth="1"/>
    <col min="10936" max="10936" width="13.3046875" style="361" customWidth="1"/>
    <col min="10937" max="10937" width="14.23046875" style="361" customWidth="1"/>
    <col min="10938" max="10938" width="19.23046875" style="361" customWidth="1"/>
    <col min="10939" max="10939" width="33.3046875" style="361" customWidth="1"/>
    <col min="10940" max="10940" width="35.3046875" style="361" customWidth="1"/>
    <col min="10941" max="10992" width="8.84375" style="361" customWidth="1"/>
    <col min="10993" max="10993" width="46.69140625" style="361" customWidth="1"/>
    <col min="10994" max="11003" width="8.84375" style="361"/>
    <col min="11004" max="11004" width="4.84375" style="361" customWidth="1"/>
    <col min="11005" max="11005" width="48.07421875" style="361" customWidth="1"/>
    <col min="11006" max="11006" width="6.3046875" style="361" bestFit="1" customWidth="1"/>
    <col min="11007" max="11007" width="10.69140625" style="361" customWidth="1"/>
    <col min="11008" max="11008" width="13.3046875" style="361" customWidth="1"/>
    <col min="11009" max="11009" width="17.84375" style="361" customWidth="1"/>
    <col min="11010" max="11010" width="28.07421875" style="361" customWidth="1"/>
    <col min="11011" max="11187" width="8.84375" style="361"/>
    <col min="11188" max="11188" width="4.84375" style="361" customWidth="1"/>
    <col min="11189" max="11189" width="49.84375" style="361" customWidth="1"/>
    <col min="11190" max="11190" width="6.84375" style="361" customWidth="1"/>
    <col min="11191" max="11191" width="10.69140625" style="361" customWidth="1"/>
    <col min="11192" max="11192" width="13.3046875" style="361" customWidth="1"/>
    <col min="11193" max="11193" width="14.23046875" style="361" customWidth="1"/>
    <col min="11194" max="11194" width="19.23046875" style="361" customWidth="1"/>
    <col min="11195" max="11195" width="33.3046875" style="361" customWidth="1"/>
    <col min="11196" max="11196" width="35.3046875" style="361" customWidth="1"/>
    <col min="11197" max="11248" width="8.84375" style="361" customWidth="1"/>
    <col min="11249" max="11249" width="46.69140625" style="361" customWidth="1"/>
    <col min="11250" max="11259" width="8.84375" style="361"/>
    <col min="11260" max="11260" width="4.84375" style="361" customWidth="1"/>
    <col min="11261" max="11261" width="48.07421875" style="361" customWidth="1"/>
    <col min="11262" max="11262" width="6.3046875" style="361" bestFit="1" customWidth="1"/>
    <col min="11263" max="11263" width="10.69140625" style="361" customWidth="1"/>
    <col min="11264" max="11264" width="13.3046875" style="361" customWidth="1"/>
    <col min="11265" max="11265" width="17.84375" style="361" customWidth="1"/>
    <col min="11266" max="11266" width="28.07421875" style="361" customWidth="1"/>
    <col min="11267" max="11443" width="8.84375" style="361"/>
    <col min="11444" max="11444" width="4.84375" style="361" customWidth="1"/>
    <col min="11445" max="11445" width="49.84375" style="361" customWidth="1"/>
    <col min="11446" max="11446" width="6.84375" style="361" customWidth="1"/>
    <col min="11447" max="11447" width="10.69140625" style="361" customWidth="1"/>
    <col min="11448" max="11448" width="13.3046875" style="361" customWidth="1"/>
    <col min="11449" max="11449" width="14.23046875" style="361" customWidth="1"/>
    <col min="11450" max="11450" width="19.23046875" style="361" customWidth="1"/>
    <col min="11451" max="11451" width="33.3046875" style="361" customWidth="1"/>
    <col min="11452" max="11452" width="35.3046875" style="361" customWidth="1"/>
    <col min="11453" max="11504" width="8.84375" style="361" customWidth="1"/>
    <col min="11505" max="11505" width="46.69140625" style="361" customWidth="1"/>
    <col min="11506" max="11515" width="8.84375" style="361"/>
    <col min="11516" max="11516" width="4.84375" style="361" customWidth="1"/>
    <col min="11517" max="11517" width="48.07421875" style="361" customWidth="1"/>
    <col min="11518" max="11518" width="6.3046875" style="361" bestFit="1" customWidth="1"/>
    <col min="11519" max="11519" width="10.69140625" style="361" customWidth="1"/>
    <col min="11520" max="11520" width="13.3046875" style="361" customWidth="1"/>
    <col min="11521" max="11521" width="17.84375" style="361" customWidth="1"/>
    <col min="11522" max="11522" width="28.07421875" style="361" customWidth="1"/>
    <col min="11523" max="11699" width="8.84375" style="361"/>
    <col min="11700" max="11700" width="4.84375" style="361" customWidth="1"/>
    <col min="11701" max="11701" width="49.84375" style="361" customWidth="1"/>
    <col min="11702" max="11702" width="6.84375" style="361" customWidth="1"/>
    <col min="11703" max="11703" width="10.69140625" style="361" customWidth="1"/>
    <col min="11704" max="11704" width="13.3046875" style="361" customWidth="1"/>
    <col min="11705" max="11705" width="14.23046875" style="361" customWidth="1"/>
    <col min="11706" max="11706" width="19.23046875" style="361" customWidth="1"/>
    <col min="11707" max="11707" width="33.3046875" style="361" customWidth="1"/>
    <col min="11708" max="11708" width="35.3046875" style="361" customWidth="1"/>
    <col min="11709" max="11760" width="8.84375" style="361" customWidth="1"/>
    <col min="11761" max="11761" width="46.69140625" style="361" customWidth="1"/>
    <col min="11762" max="11771" width="8.84375" style="361"/>
    <col min="11772" max="11772" width="4.84375" style="361" customWidth="1"/>
    <col min="11773" max="11773" width="48.07421875" style="361" customWidth="1"/>
    <col min="11774" max="11774" width="6.3046875" style="361" bestFit="1" customWidth="1"/>
    <col min="11775" max="11775" width="10.69140625" style="361" customWidth="1"/>
    <col min="11776" max="11776" width="13.3046875" style="361" customWidth="1"/>
    <col min="11777" max="11777" width="17.84375" style="361" customWidth="1"/>
    <col min="11778" max="11778" width="28.07421875" style="361" customWidth="1"/>
    <col min="11779" max="11955" width="8.84375" style="361"/>
    <col min="11956" max="11956" width="4.84375" style="361" customWidth="1"/>
    <col min="11957" max="11957" width="49.84375" style="361" customWidth="1"/>
    <col min="11958" max="11958" width="6.84375" style="361" customWidth="1"/>
    <col min="11959" max="11959" width="10.69140625" style="361" customWidth="1"/>
    <col min="11960" max="11960" width="13.3046875" style="361" customWidth="1"/>
    <col min="11961" max="11961" width="14.23046875" style="361" customWidth="1"/>
    <col min="11962" max="11962" width="19.23046875" style="361" customWidth="1"/>
    <col min="11963" max="11963" width="33.3046875" style="361" customWidth="1"/>
    <col min="11964" max="11964" width="35.3046875" style="361" customWidth="1"/>
    <col min="11965" max="12016" width="8.84375" style="361" customWidth="1"/>
    <col min="12017" max="12017" width="46.69140625" style="361" customWidth="1"/>
    <col min="12018" max="12027" width="8.84375" style="361"/>
    <col min="12028" max="12028" width="4.84375" style="361" customWidth="1"/>
    <col min="12029" max="12029" width="48.07421875" style="361" customWidth="1"/>
    <col min="12030" max="12030" width="6.3046875" style="361" bestFit="1" customWidth="1"/>
    <col min="12031" max="12031" width="10.69140625" style="361" customWidth="1"/>
    <col min="12032" max="12032" width="13.3046875" style="361" customWidth="1"/>
    <col min="12033" max="12033" width="17.84375" style="361" customWidth="1"/>
    <col min="12034" max="12034" width="28.07421875" style="361" customWidth="1"/>
    <col min="12035" max="12211" width="8.84375" style="361"/>
    <col min="12212" max="12212" width="4.84375" style="361" customWidth="1"/>
    <col min="12213" max="12213" width="49.84375" style="361" customWidth="1"/>
    <col min="12214" max="12214" width="6.84375" style="361" customWidth="1"/>
    <col min="12215" max="12215" width="10.69140625" style="361" customWidth="1"/>
    <col min="12216" max="12216" width="13.3046875" style="361" customWidth="1"/>
    <col min="12217" max="12217" width="14.23046875" style="361" customWidth="1"/>
    <col min="12218" max="12218" width="19.23046875" style="361" customWidth="1"/>
    <col min="12219" max="12219" width="33.3046875" style="361" customWidth="1"/>
    <col min="12220" max="12220" width="35.3046875" style="361" customWidth="1"/>
    <col min="12221" max="12272" width="8.84375" style="361" customWidth="1"/>
    <col min="12273" max="12273" width="46.69140625" style="361" customWidth="1"/>
    <col min="12274" max="12283" width="8.84375" style="361"/>
    <col min="12284" max="12284" width="4.84375" style="361" customWidth="1"/>
    <col min="12285" max="12285" width="48.07421875" style="361" customWidth="1"/>
    <col min="12286" max="12286" width="6.3046875" style="361" bestFit="1" customWidth="1"/>
    <col min="12287" max="12287" width="10.69140625" style="361" customWidth="1"/>
    <col min="12288" max="12288" width="13.3046875" style="361" customWidth="1"/>
    <col min="12289" max="12289" width="17.84375" style="361" customWidth="1"/>
    <col min="12290" max="12290" width="28.07421875" style="361" customWidth="1"/>
    <col min="12291" max="12467" width="8.84375" style="361"/>
    <col min="12468" max="12468" width="4.84375" style="361" customWidth="1"/>
    <col min="12469" max="12469" width="49.84375" style="361" customWidth="1"/>
    <col min="12470" max="12470" width="6.84375" style="361" customWidth="1"/>
    <col min="12471" max="12471" width="10.69140625" style="361" customWidth="1"/>
    <col min="12472" max="12472" width="13.3046875" style="361" customWidth="1"/>
    <col min="12473" max="12473" width="14.23046875" style="361" customWidth="1"/>
    <col min="12474" max="12474" width="19.23046875" style="361" customWidth="1"/>
    <col min="12475" max="12475" width="33.3046875" style="361" customWidth="1"/>
    <col min="12476" max="12476" width="35.3046875" style="361" customWidth="1"/>
    <col min="12477" max="12528" width="8.84375" style="361" customWidth="1"/>
    <col min="12529" max="12529" width="46.69140625" style="361" customWidth="1"/>
    <col min="12530" max="12539" width="8.84375" style="361"/>
    <col min="12540" max="12540" width="4.84375" style="361" customWidth="1"/>
    <col min="12541" max="12541" width="48.07421875" style="361" customWidth="1"/>
    <col min="12542" max="12542" width="6.3046875" style="361" bestFit="1" customWidth="1"/>
    <col min="12543" max="12543" width="10.69140625" style="361" customWidth="1"/>
    <col min="12544" max="12544" width="13.3046875" style="361" customWidth="1"/>
    <col min="12545" max="12545" width="17.84375" style="361" customWidth="1"/>
    <col min="12546" max="12546" width="28.07421875" style="361" customWidth="1"/>
    <col min="12547" max="12723" width="8.84375" style="361"/>
    <col min="12724" max="12724" width="4.84375" style="361" customWidth="1"/>
    <col min="12725" max="12725" width="49.84375" style="361" customWidth="1"/>
    <col min="12726" max="12726" width="6.84375" style="361" customWidth="1"/>
    <col min="12727" max="12727" width="10.69140625" style="361" customWidth="1"/>
    <col min="12728" max="12728" width="13.3046875" style="361" customWidth="1"/>
    <col min="12729" max="12729" width="14.23046875" style="361" customWidth="1"/>
    <col min="12730" max="12730" width="19.23046875" style="361" customWidth="1"/>
    <col min="12731" max="12731" width="33.3046875" style="361" customWidth="1"/>
    <col min="12732" max="12732" width="35.3046875" style="361" customWidth="1"/>
    <col min="12733" max="12784" width="8.84375" style="361" customWidth="1"/>
    <col min="12785" max="12785" width="46.69140625" style="361" customWidth="1"/>
    <col min="12786" max="12795" width="8.84375" style="361"/>
    <col min="12796" max="12796" width="4.84375" style="361" customWidth="1"/>
    <col min="12797" max="12797" width="48.07421875" style="361" customWidth="1"/>
    <col min="12798" max="12798" width="6.3046875" style="361" bestFit="1" customWidth="1"/>
    <col min="12799" max="12799" width="10.69140625" style="361" customWidth="1"/>
    <col min="12800" max="12800" width="13.3046875" style="361" customWidth="1"/>
    <col min="12801" max="12801" width="17.84375" style="361" customWidth="1"/>
    <col min="12802" max="12802" width="28.07421875" style="361" customWidth="1"/>
    <col min="12803" max="12979" width="8.84375" style="361"/>
    <col min="12980" max="12980" width="4.84375" style="361" customWidth="1"/>
    <col min="12981" max="12981" width="49.84375" style="361" customWidth="1"/>
    <col min="12982" max="12982" width="6.84375" style="361" customWidth="1"/>
    <col min="12983" max="12983" width="10.69140625" style="361" customWidth="1"/>
    <col min="12984" max="12984" width="13.3046875" style="361" customWidth="1"/>
    <col min="12985" max="12985" width="14.23046875" style="361" customWidth="1"/>
    <col min="12986" max="12986" width="19.23046875" style="361" customWidth="1"/>
    <col min="12987" max="12987" width="33.3046875" style="361" customWidth="1"/>
    <col min="12988" max="12988" width="35.3046875" style="361" customWidth="1"/>
    <col min="12989" max="13040" width="8.84375" style="361" customWidth="1"/>
    <col min="13041" max="13041" width="46.69140625" style="361" customWidth="1"/>
    <col min="13042" max="13051" width="8.84375" style="361"/>
    <col min="13052" max="13052" width="4.84375" style="361" customWidth="1"/>
    <col min="13053" max="13053" width="48.07421875" style="361" customWidth="1"/>
    <col min="13054" max="13054" width="6.3046875" style="361" bestFit="1" customWidth="1"/>
    <col min="13055" max="13055" width="10.69140625" style="361" customWidth="1"/>
    <col min="13056" max="13056" width="13.3046875" style="361" customWidth="1"/>
    <col min="13057" max="13057" width="17.84375" style="361" customWidth="1"/>
    <col min="13058" max="13058" width="28.07421875" style="361" customWidth="1"/>
    <col min="13059" max="13235" width="8.84375" style="361"/>
    <col min="13236" max="13236" width="4.84375" style="361" customWidth="1"/>
    <col min="13237" max="13237" width="49.84375" style="361" customWidth="1"/>
    <col min="13238" max="13238" width="6.84375" style="361" customWidth="1"/>
    <col min="13239" max="13239" width="10.69140625" style="361" customWidth="1"/>
    <col min="13240" max="13240" width="13.3046875" style="361" customWidth="1"/>
    <col min="13241" max="13241" width="14.23046875" style="361" customWidth="1"/>
    <col min="13242" max="13242" width="19.23046875" style="361" customWidth="1"/>
    <col min="13243" max="13243" width="33.3046875" style="361" customWidth="1"/>
    <col min="13244" max="13244" width="35.3046875" style="361" customWidth="1"/>
    <col min="13245" max="13296" width="8.84375" style="361" customWidth="1"/>
    <col min="13297" max="13297" width="46.69140625" style="361" customWidth="1"/>
    <col min="13298" max="13307" width="8.84375" style="361"/>
    <col min="13308" max="13308" width="4.84375" style="361" customWidth="1"/>
    <col min="13309" max="13309" width="48.07421875" style="361" customWidth="1"/>
    <col min="13310" max="13310" width="6.3046875" style="361" bestFit="1" customWidth="1"/>
    <col min="13311" max="13311" width="10.69140625" style="361" customWidth="1"/>
    <col min="13312" max="13312" width="13.3046875" style="361" customWidth="1"/>
    <col min="13313" max="13313" width="17.84375" style="361" customWidth="1"/>
    <col min="13314" max="13314" width="28.07421875" style="361" customWidth="1"/>
    <col min="13315" max="13491" width="8.84375" style="361"/>
    <col min="13492" max="13492" width="4.84375" style="361" customWidth="1"/>
    <col min="13493" max="13493" width="49.84375" style="361" customWidth="1"/>
    <col min="13494" max="13494" width="6.84375" style="361" customWidth="1"/>
    <col min="13495" max="13495" width="10.69140625" style="361" customWidth="1"/>
    <col min="13496" max="13496" width="13.3046875" style="361" customWidth="1"/>
    <col min="13497" max="13497" width="14.23046875" style="361" customWidth="1"/>
    <col min="13498" max="13498" width="19.23046875" style="361" customWidth="1"/>
    <col min="13499" max="13499" width="33.3046875" style="361" customWidth="1"/>
    <col min="13500" max="13500" width="35.3046875" style="361" customWidth="1"/>
    <col min="13501" max="13552" width="8.84375" style="361" customWidth="1"/>
    <col min="13553" max="13553" width="46.69140625" style="361" customWidth="1"/>
    <col min="13554" max="13563" width="8.84375" style="361"/>
    <col min="13564" max="13564" width="4.84375" style="361" customWidth="1"/>
    <col min="13565" max="13565" width="48.07421875" style="361" customWidth="1"/>
    <col min="13566" max="13566" width="6.3046875" style="361" bestFit="1" customWidth="1"/>
    <col min="13567" max="13567" width="10.69140625" style="361" customWidth="1"/>
    <col min="13568" max="13568" width="13.3046875" style="361" customWidth="1"/>
    <col min="13569" max="13569" width="17.84375" style="361" customWidth="1"/>
    <col min="13570" max="13570" width="28.07421875" style="361" customWidth="1"/>
    <col min="13571" max="13747" width="8.84375" style="361"/>
    <col min="13748" max="13748" width="4.84375" style="361" customWidth="1"/>
    <col min="13749" max="13749" width="49.84375" style="361" customWidth="1"/>
    <col min="13750" max="13750" width="6.84375" style="361" customWidth="1"/>
    <col min="13751" max="13751" width="10.69140625" style="361" customWidth="1"/>
    <col min="13752" max="13752" width="13.3046875" style="361" customWidth="1"/>
    <col min="13753" max="13753" width="14.23046875" style="361" customWidth="1"/>
    <col min="13754" max="13754" width="19.23046875" style="361" customWidth="1"/>
    <col min="13755" max="13755" width="33.3046875" style="361" customWidth="1"/>
    <col min="13756" max="13756" width="35.3046875" style="361" customWidth="1"/>
    <col min="13757" max="13808" width="8.84375" style="361" customWidth="1"/>
    <col min="13809" max="13809" width="46.69140625" style="361" customWidth="1"/>
    <col min="13810" max="13819" width="8.84375" style="361"/>
    <col min="13820" max="13820" width="4.84375" style="361" customWidth="1"/>
    <col min="13821" max="13821" width="48.07421875" style="361" customWidth="1"/>
    <col min="13822" max="13822" width="6.3046875" style="361" bestFit="1" customWidth="1"/>
    <col min="13823" max="13823" width="10.69140625" style="361" customWidth="1"/>
    <col min="13824" max="13824" width="13.3046875" style="361" customWidth="1"/>
    <col min="13825" max="13825" width="17.84375" style="361" customWidth="1"/>
    <col min="13826" max="13826" width="28.07421875" style="361" customWidth="1"/>
    <col min="13827" max="14003" width="8.84375" style="361"/>
    <col min="14004" max="14004" width="4.84375" style="361" customWidth="1"/>
    <col min="14005" max="14005" width="49.84375" style="361" customWidth="1"/>
    <col min="14006" max="14006" width="6.84375" style="361" customWidth="1"/>
    <col min="14007" max="14007" width="10.69140625" style="361" customWidth="1"/>
    <col min="14008" max="14008" width="13.3046875" style="361" customWidth="1"/>
    <col min="14009" max="14009" width="14.23046875" style="361" customWidth="1"/>
    <col min="14010" max="14010" width="19.23046875" style="361" customWidth="1"/>
    <col min="14011" max="14011" width="33.3046875" style="361" customWidth="1"/>
    <col min="14012" max="14012" width="35.3046875" style="361" customWidth="1"/>
    <col min="14013" max="14064" width="8.84375" style="361" customWidth="1"/>
    <col min="14065" max="14065" width="46.69140625" style="361" customWidth="1"/>
    <col min="14066" max="14075" width="8.84375" style="361"/>
    <col min="14076" max="14076" width="4.84375" style="361" customWidth="1"/>
    <col min="14077" max="14077" width="48.07421875" style="361" customWidth="1"/>
    <col min="14078" max="14078" width="6.3046875" style="361" bestFit="1" customWidth="1"/>
    <col min="14079" max="14079" width="10.69140625" style="361" customWidth="1"/>
    <col min="14080" max="14080" width="13.3046875" style="361" customWidth="1"/>
    <col min="14081" max="14081" width="17.84375" style="361" customWidth="1"/>
    <col min="14082" max="14082" width="28.07421875" style="361" customWidth="1"/>
    <col min="14083" max="14259" width="8.84375" style="361"/>
    <col min="14260" max="14260" width="4.84375" style="361" customWidth="1"/>
    <col min="14261" max="14261" width="49.84375" style="361" customWidth="1"/>
    <col min="14262" max="14262" width="6.84375" style="361" customWidth="1"/>
    <col min="14263" max="14263" width="10.69140625" style="361" customWidth="1"/>
    <col min="14264" max="14264" width="13.3046875" style="361" customWidth="1"/>
    <col min="14265" max="14265" width="14.23046875" style="361" customWidth="1"/>
    <col min="14266" max="14266" width="19.23046875" style="361" customWidth="1"/>
    <col min="14267" max="14267" width="33.3046875" style="361" customWidth="1"/>
    <col min="14268" max="14268" width="35.3046875" style="361" customWidth="1"/>
    <col min="14269" max="14320" width="8.84375" style="361" customWidth="1"/>
    <col min="14321" max="14321" width="46.69140625" style="361" customWidth="1"/>
    <col min="14322" max="14331" width="8.84375" style="361"/>
    <col min="14332" max="14332" width="4.84375" style="361" customWidth="1"/>
    <col min="14333" max="14333" width="48.07421875" style="361" customWidth="1"/>
    <col min="14334" max="14334" width="6.3046875" style="361" bestFit="1" customWidth="1"/>
    <col min="14335" max="14335" width="10.69140625" style="361" customWidth="1"/>
    <col min="14336" max="14336" width="13.3046875" style="361" customWidth="1"/>
    <col min="14337" max="14337" width="17.84375" style="361" customWidth="1"/>
    <col min="14338" max="14338" width="28.07421875" style="361" customWidth="1"/>
    <col min="14339" max="14515" width="8.84375" style="361"/>
    <col min="14516" max="14516" width="4.84375" style="361" customWidth="1"/>
    <col min="14517" max="14517" width="49.84375" style="361" customWidth="1"/>
    <col min="14518" max="14518" width="6.84375" style="361" customWidth="1"/>
    <col min="14519" max="14519" width="10.69140625" style="361" customWidth="1"/>
    <col min="14520" max="14520" width="13.3046875" style="361" customWidth="1"/>
    <col min="14521" max="14521" width="14.23046875" style="361" customWidth="1"/>
    <col min="14522" max="14522" width="19.23046875" style="361" customWidth="1"/>
    <col min="14523" max="14523" width="33.3046875" style="361" customWidth="1"/>
    <col min="14524" max="14524" width="35.3046875" style="361" customWidth="1"/>
    <col min="14525" max="14576" width="8.84375" style="361" customWidth="1"/>
    <col min="14577" max="14577" width="46.69140625" style="361" customWidth="1"/>
    <col min="14578" max="14587" width="8.84375" style="361"/>
    <col min="14588" max="14588" width="4.84375" style="361" customWidth="1"/>
    <col min="14589" max="14589" width="48.07421875" style="361" customWidth="1"/>
    <col min="14590" max="14590" width="6.3046875" style="361" bestFit="1" customWidth="1"/>
    <col min="14591" max="14591" width="10.69140625" style="361" customWidth="1"/>
    <col min="14592" max="14592" width="13.3046875" style="361" customWidth="1"/>
    <col min="14593" max="14593" width="17.84375" style="361" customWidth="1"/>
    <col min="14594" max="14594" width="28.07421875" style="361" customWidth="1"/>
    <col min="14595" max="14771" width="8.84375" style="361"/>
    <col min="14772" max="14772" width="4.84375" style="361" customWidth="1"/>
    <col min="14773" max="14773" width="49.84375" style="361" customWidth="1"/>
    <col min="14774" max="14774" width="6.84375" style="361" customWidth="1"/>
    <col min="14775" max="14775" width="10.69140625" style="361" customWidth="1"/>
    <col min="14776" max="14776" width="13.3046875" style="361" customWidth="1"/>
    <col min="14777" max="14777" width="14.23046875" style="361" customWidth="1"/>
    <col min="14778" max="14778" width="19.23046875" style="361" customWidth="1"/>
    <col min="14779" max="14779" width="33.3046875" style="361" customWidth="1"/>
    <col min="14780" max="14780" width="35.3046875" style="361" customWidth="1"/>
    <col min="14781" max="14832" width="8.84375" style="361" customWidth="1"/>
    <col min="14833" max="14833" width="46.69140625" style="361" customWidth="1"/>
    <col min="14834" max="14843" width="8.84375" style="361"/>
    <col min="14844" max="14844" width="4.84375" style="361" customWidth="1"/>
    <col min="14845" max="14845" width="48.07421875" style="361" customWidth="1"/>
    <col min="14846" max="14846" width="6.3046875" style="361" bestFit="1" customWidth="1"/>
    <col min="14847" max="14847" width="10.69140625" style="361" customWidth="1"/>
    <col min="14848" max="14848" width="13.3046875" style="361" customWidth="1"/>
    <col min="14849" max="14849" width="17.84375" style="361" customWidth="1"/>
    <col min="14850" max="14850" width="28.07421875" style="361" customWidth="1"/>
    <col min="14851" max="15027" width="8.84375" style="361"/>
    <col min="15028" max="15028" width="4.84375" style="361" customWidth="1"/>
    <col min="15029" max="15029" width="49.84375" style="361" customWidth="1"/>
    <col min="15030" max="15030" width="6.84375" style="361" customWidth="1"/>
    <col min="15031" max="15031" width="10.69140625" style="361" customWidth="1"/>
    <col min="15032" max="15032" width="13.3046875" style="361" customWidth="1"/>
    <col min="15033" max="15033" width="14.23046875" style="361" customWidth="1"/>
    <col min="15034" max="15034" width="19.23046875" style="361" customWidth="1"/>
    <col min="15035" max="15035" width="33.3046875" style="361" customWidth="1"/>
    <col min="15036" max="15036" width="35.3046875" style="361" customWidth="1"/>
    <col min="15037" max="15088" width="8.84375" style="361" customWidth="1"/>
    <col min="15089" max="15089" width="46.69140625" style="361" customWidth="1"/>
    <col min="15090" max="15099" width="8.84375" style="361"/>
    <col min="15100" max="15100" width="4.84375" style="361" customWidth="1"/>
    <col min="15101" max="15101" width="48.07421875" style="361" customWidth="1"/>
    <col min="15102" max="15102" width="6.3046875" style="361" bestFit="1" customWidth="1"/>
    <col min="15103" max="15103" width="10.69140625" style="361" customWidth="1"/>
    <col min="15104" max="15104" width="13.3046875" style="361" customWidth="1"/>
    <col min="15105" max="15105" width="17.84375" style="361" customWidth="1"/>
    <col min="15106" max="15106" width="28.07421875" style="361" customWidth="1"/>
    <col min="15107" max="15283" width="8.84375" style="361"/>
    <col min="15284" max="15284" width="4.84375" style="361" customWidth="1"/>
    <col min="15285" max="15285" width="49.84375" style="361" customWidth="1"/>
    <col min="15286" max="15286" width="6.84375" style="361" customWidth="1"/>
    <col min="15287" max="15287" width="10.69140625" style="361" customWidth="1"/>
    <col min="15288" max="15288" width="13.3046875" style="361" customWidth="1"/>
    <col min="15289" max="15289" width="14.23046875" style="361" customWidth="1"/>
    <col min="15290" max="15290" width="19.23046875" style="361" customWidth="1"/>
    <col min="15291" max="15291" width="33.3046875" style="361" customWidth="1"/>
    <col min="15292" max="15292" width="35.3046875" style="361" customWidth="1"/>
    <col min="15293" max="15344" width="8.84375" style="361" customWidth="1"/>
    <col min="15345" max="15345" width="46.69140625" style="361" customWidth="1"/>
    <col min="15346" max="15355" width="8.84375" style="361"/>
    <col min="15356" max="15356" width="4.84375" style="361" customWidth="1"/>
    <col min="15357" max="15357" width="48.07421875" style="361" customWidth="1"/>
    <col min="15358" max="15358" width="6.3046875" style="361" bestFit="1" customWidth="1"/>
    <col min="15359" max="15359" width="10.69140625" style="361" customWidth="1"/>
    <col min="15360" max="15360" width="13.3046875" style="361" customWidth="1"/>
    <col min="15361" max="15361" width="17.84375" style="361" customWidth="1"/>
    <col min="15362" max="15362" width="28.07421875" style="361" customWidth="1"/>
    <col min="15363" max="15539" width="8.84375" style="361"/>
    <col min="15540" max="15540" width="4.84375" style="361" customWidth="1"/>
    <col min="15541" max="15541" width="49.84375" style="361" customWidth="1"/>
    <col min="15542" max="15542" width="6.84375" style="361" customWidth="1"/>
    <col min="15543" max="15543" width="10.69140625" style="361" customWidth="1"/>
    <col min="15544" max="15544" width="13.3046875" style="361" customWidth="1"/>
    <col min="15545" max="15545" width="14.23046875" style="361" customWidth="1"/>
    <col min="15546" max="15546" width="19.23046875" style="361" customWidth="1"/>
    <col min="15547" max="15547" width="33.3046875" style="361" customWidth="1"/>
    <col min="15548" max="15548" width="35.3046875" style="361" customWidth="1"/>
    <col min="15549" max="15600" width="8.84375" style="361" customWidth="1"/>
    <col min="15601" max="15601" width="46.69140625" style="361" customWidth="1"/>
    <col min="15602" max="15611" width="8.84375" style="361"/>
    <col min="15612" max="15612" width="4.84375" style="361" customWidth="1"/>
    <col min="15613" max="15613" width="48.07421875" style="361" customWidth="1"/>
    <col min="15614" max="15614" width="6.3046875" style="361" bestFit="1" customWidth="1"/>
    <col min="15615" max="15615" width="10.69140625" style="361" customWidth="1"/>
    <col min="15616" max="15616" width="13.3046875" style="361" customWidth="1"/>
    <col min="15617" max="15617" width="17.84375" style="361" customWidth="1"/>
    <col min="15618" max="15618" width="28.07421875" style="361" customWidth="1"/>
    <col min="15619" max="15795" width="8.84375" style="361"/>
    <col min="15796" max="15796" width="4.84375" style="361" customWidth="1"/>
    <col min="15797" max="15797" width="49.84375" style="361" customWidth="1"/>
    <col min="15798" max="15798" width="6.84375" style="361" customWidth="1"/>
    <col min="15799" max="15799" width="10.69140625" style="361" customWidth="1"/>
    <col min="15800" max="15800" width="13.3046875" style="361" customWidth="1"/>
    <col min="15801" max="15801" width="14.23046875" style="361" customWidth="1"/>
    <col min="15802" max="15802" width="19.23046875" style="361" customWidth="1"/>
    <col min="15803" max="15803" width="33.3046875" style="361" customWidth="1"/>
    <col min="15804" max="15804" width="35.3046875" style="361" customWidth="1"/>
    <col min="15805" max="15856" width="8.84375" style="361" customWidth="1"/>
    <col min="15857" max="15857" width="46.69140625" style="361" customWidth="1"/>
    <col min="15858" max="15867" width="8.84375" style="361"/>
    <col min="15868" max="15868" width="4.84375" style="361" customWidth="1"/>
    <col min="15869" max="15869" width="48.07421875" style="361" customWidth="1"/>
    <col min="15870" max="15870" width="6.3046875" style="361" bestFit="1" customWidth="1"/>
    <col min="15871" max="15871" width="10.69140625" style="361" customWidth="1"/>
    <col min="15872" max="15872" width="13.3046875" style="361" customWidth="1"/>
    <col min="15873" max="15873" width="17.84375" style="361" customWidth="1"/>
    <col min="15874" max="15874" width="28.07421875" style="361" customWidth="1"/>
    <col min="15875" max="16051" width="8.84375" style="361"/>
    <col min="16052" max="16052" width="4.84375" style="361" customWidth="1"/>
    <col min="16053" max="16053" width="49.84375" style="361" customWidth="1"/>
    <col min="16054" max="16054" width="6.84375" style="361" customWidth="1"/>
    <col min="16055" max="16055" width="10.69140625" style="361" customWidth="1"/>
    <col min="16056" max="16056" width="13.3046875" style="361" customWidth="1"/>
    <col min="16057" max="16057" width="14.23046875" style="361" customWidth="1"/>
    <col min="16058" max="16058" width="19.23046875" style="361" customWidth="1"/>
    <col min="16059" max="16059" width="33.3046875" style="361" customWidth="1"/>
    <col min="16060" max="16060" width="35.3046875" style="361" customWidth="1"/>
    <col min="16061" max="16112" width="8.84375" style="361" customWidth="1"/>
    <col min="16113" max="16113" width="46.69140625" style="361" customWidth="1"/>
    <col min="16114" max="16123" width="8.84375" style="361"/>
    <col min="16124" max="16124" width="4.84375" style="361" customWidth="1"/>
    <col min="16125" max="16125" width="48.07421875" style="361" customWidth="1"/>
    <col min="16126" max="16126" width="6.3046875" style="361" bestFit="1" customWidth="1"/>
    <col min="16127" max="16127" width="10.69140625" style="361" customWidth="1"/>
    <col min="16128" max="16128" width="13.3046875" style="361" customWidth="1"/>
    <col min="16129" max="16129" width="17.84375" style="361" customWidth="1"/>
    <col min="16130" max="16130" width="28.07421875" style="361" customWidth="1"/>
    <col min="16131" max="16307" width="8.84375" style="361"/>
    <col min="16308" max="16308" width="4.84375" style="361" customWidth="1"/>
    <col min="16309" max="16309" width="49.84375" style="361" customWidth="1"/>
    <col min="16310" max="16310" width="6.84375" style="361" customWidth="1"/>
    <col min="16311" max="16311" width="10.69140625" style="361" customWidth="1"/>
    <col min="16312" max="16312" width="13.3046875" style="361" customWidth="1"/>
    <col min="16313" max="16313" width="14.23046875" style="361" customWidth="1"/>
    <col min="16314" max="16314" width="19.23046875" style="361" customWidth="1"/>
    <col min="16315" max="16315" width="33.3046875" style="361" customWidth="1"/>
    <col min="16316" max="16316" width="35.3046875" style="361" customWidth="1"/>
    <col min="16317" max="16368" width="8.84375" style="361" customWidth="1"/>
    <col min="16369" max="16369" width="46.69140625" style="361" customWidth="1"/>
    <col min="16370" max="16384" width="8.84375" style="361"/>
  </cols>
  <sheetData>
    <row r="1" spans="1:129" ht="17.5">
      <c r="A1" s="1076" t="s">
        <v>1193</v>
      </c>
      <c r="B1" s="1076"/>
      <c r="C1" s="1076"/>
      <c r="D1" s="1076"/>
      <c r="E1" s="1076"/>
      <c r="F1" s="1076"/>
      <c r="G1" s="1076"/>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685"/>
      <c r="AN1" s="685"/>
      <c r="AO1" s="685"/>
      <c r="AP1" s="685"/>
      <c r="AQ1" s="685"/>
      <c r="AR1" s="685"/>
      <c r="AS1" s="685"/>
      <c r="AT1" s="685"/>
      <c r="AU1" s="685"/>
    </row>
    <row r="2" spans="1:129">
      <c r="A2" s="1076"/>
      <c r="B2" s="1076"/>
      <c r="C2" s="1076"/>
      <c r="D2" s="1076"/>
      <c r="E2" s="1076"/>
      <c r="F2" s="1076"/>
      <c r="G2" s="1076"/>
    </row>
    <row r="3" spans="1:129">
      <c r="A3" s="1075" t="s">
        <v>1191</v>
      </c>
      <c r="B3" s="1075"/>
      <c r="C3" s="1075"/>
      <c r="D3" s="1075"/>
      <c r="E3" s="1075"/>
      <c r="F3" s="1075"/>
      <c r="G3" s="1075"/>
    </row>
    <row r="4" spans="1:129" s="601" customFormat="1" ht="45">
      <c r="A4" s="807" t="s">
        <v>0</v>
      </c>
      <c r="B4" s="805" t="s">
        <v>240</v>
      </c>
      <c r="C4" s="805" t="s">
        <v>410</v>
      </c>
      <c r="D4" s="805" t="s">
        <v>721</v>
      </c>
      <c r="E4" s="805" t="s">
        <v>722</v>
      </c>
      <c r="F4" s="806" t="s">
        <v>2</v>
      </c>
      <c r="G4" s="806" t="s">
        <v>242</v>
      </c>
      <c r="H4" s="687">
        <f>E6-'B11'!D8</f>
        <v>109.71902999999998</v>
      </c>
    </row>
    <row r="5" spans="1:129" s="402" customFormat="1" hidden="1">
      <c r="A5" s="366">
        <v>-1</v>
      </c>
      <c r="B5" s="366">
        <v>-2</v>
      </c>
      <c r="C5" s="366">
        <v>-3</v>
      </c>
      <c r="D5" s="366">
        <v>-4</v>
      </c>
      <c r="E5" s="366">
        <v>-5</v>
      </c>
      <c r="F5" s="366">
        <v>-6</v>
      </c>
      <c r="G5" s="367">
        <v>-7</v>
      </c>
    </row>
    <row r="6" spans="1:129" s="589" customFormat="1" ht="16.5">
      <c r="A6" s="602"/>
      <c r="B6" s="603" t="s">
        <v>340</v>
      </c>
      <c r="C6" s="746"/>
      <c r="D6" s="676">
        <f>D7+D103</f>
        <v>1264.0783000000001</v>
      </c>
      <c r="E6" s="676">
        <f>E7+E103</f>
        <v>730.75379999999996</v>
      </c>
      <c r="F6" s="603"/>
      <c r="G6" s="656"/>
    </row>
    <row r="7" spans="1:129" s="402" customFormat="1" ht="52">
      <c r="A7" s="368" t="s">
        <v>186</v>
      </c>
      <c r="B7" s="368" t="s">
        <v>715</v>
      </c>
      <c r="C7" s="94"/>
      <c r="D7" s="677">
        <f>D8+D16+D18+D76</f>
        <v>1071.9533000000001</v>
      </c>
      <c r="E7" s="677">
        <f>E8+E16+E18+E76</f>
        <v>575.62879999999996</v>
      </c>
      <c r="F7" s="371"/>
      <c r="G7" s="372" t="s">
        <v>724</v>
      </c>
    </row>
    <row r="8" spans="1:129" s="402" customFormat="1" ht="30">
      <c r="A8" s="373" t="s">
        <v>22</v>
      </c>
      <c r="B8" s="374" t="s">
        <v>1349</v>
      </c>
      <c r="C8" s="73"/>
      <c r="D8" s="675">
        <f>SUM(D9:D15)</f>
        <v>55.320699999999995</v>
      </c>
      <c r="E8" s="675">
        <f>SUM(E9:E15)</f>
        <v>50.220700000000001</v>
      </c>
      <c r="F8" s="357"/>
      <c r="G8" s="376"/>
    </row>
    <row r="9" spans="1:129" s="402" customFormat="1">
      <c r="A9" s="348">
        <v>1</v>
      </c>
      <c r="B9" s="377" t="s">
        <v>412</v>
      </c>
      <c r="C9" s="802" t="s">
        <v>11</v>
      </c>
      <c r="D9" s="412">
        <v>6.98</v>
      </c>
      <c r="E9" s="412">
        <v>6.98</v>
      </c>
      <c r="F9" s="357" t="s">
        <v>265</v>
      </c>
      <c r="G9" s="378"/>
    </row>
    <row r="10" spans="1:129" s="402" customFormat="1">
      <c r="A10" s="348">
        <v>2</v>
      </c>
      <c r="B10" s="348" t="s">
        <v>605</v>
      </c>
      <c r="C10" s="360" t="s">
        <v>10</v>
      </c>
      <c r="D10" s="412">
        <v>18.91</v>
      </c>
      <c r="E10" s="412">
        <v>18.91</v>
      </c>
      <c r="F10" s="357" t="s">
        <v>299</v>
      </c>
      <c r="G10" s="379"/>
    </row>
    <row r="11" spans="1:129" s="402" customFormat="1">
      <c r="A11" s="348">
        <v>3</v>
      </c>
      <c r="B11" s="348" t="s">
        <v>606</v>
      </c>
      <c r="C11" s="360" t="s">
        <v>10</v>
      </c>
      <c r="D11" s="412">
        <v>21.8247</v>
      </c>
      <c r="E11" s="412">
        <v>21.8247</v>
      </c>
      <c r="F11" s="357" t="s">
        <v>607</v>
      </c>
      <c r="G11" s="379"/>
    </row>
    <row r="12" spans="1:129" s="402" customFormat="1">
      <c r="A12" s="348">
        <v>4</v>
      </c>
      <c r="B12" s="358" t="s">
        <v>608</v>
      </c>
      <c r="C12" s="802" t="s">
        <v>10</v>
      </c>
      <c r="D12" s="412">
        <v>0.3</v>
      </c>
      <c r="E12" s="412">
        <v>0.3</v>
      </c>
      <c r="F12" s="357" t="s">
        <v>306</v>
      </c>
      <c r="G12" s="379"/>
    </row>
    <row r="13" spans="1:129" s="402" customFormat="1">
      <c r="A13" s="348">
        <v>5</v>
      </c>
      <c r="B13" s="358" t="s">
        <v>717</v>
      </c>
      <c r="C13" s="802" t="s">
        <v>10</v>
      </c>
      <c r="D13" s="412">
        <v>6.0000000000000001E-3</v>
      </c>
      <c r="E13" s="412">
        <v>6.0000000000000001E-3</v>
      </c>
      <c r="F13" s="357" t="s">
        <v>288</v>
      </c>
      <c r="G13" s="379"/>
    </row>
    <row r="14" spans="1:129" s="566" customFormat="1" ht="31">
      <c r="A14" s="348">
        <v>6</v>
      </c>
      <c r="B14" s="88" t="s">
        <v>718</v>
      </c>
      <c r="C14" s="640" t="s">
        <v>11</v>
      </c>
      <c r="D14" s="359">
        <v>7</v>
      </c>
      <c r="E14" s="359">
        <v>2</v>
      </c>
      <c r="F14" s="640" t="s">
        <v>265</v>
      </c>
      <c r="G14" s="657"/>
    </row>
    <row r="15" spans="1:129" s="566" customFormat="1" ht="31">
      <c r="A15" s="348">
        <v>7</v>
      </c>
      <c r="B15" s="348" t="s">
        <v>719</v>
      </c>
      <c r="C15" s="360" t="s">
        <v>11</v>
      </c>
      <c r="D15" s="359">
        <v>0.3</v>
      </c>
      <c r="E15" s="359">
        <v>0.2</v>
      </c>
      <c r="F15" s="357" t="s">
        <v>299</v>
      </c>
      <c r="G15" s="657"/>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1"/>
      <c r="BJ15" s="571"/>
      <c r="BK15" s="571"/>
      <c r="BL15" s="571"/>
      <c r="BM15" s="571"/>
      <c r="BN15" s="571"/>
      <c r="BO15" s="571"/>
      <c r="BP15" s="571"/>
      <c r="BQ15" s="571"/>
      <c r="BR15" s="571"/>
      <c r="BS15" s="571"/>
      <c r="BT15" s="571"/>
      <c r="BU15" s="571"/>
      <c r="BV15" s="571"/>
      <c r="BW15" s="571"/>
      <c r="BX15" s="571"/>
      <c r="BY15" s="571"/>
      <c r="BZ15" s="571"/>
      <c r="CA15" s="571"/>
      <c r="CB15" s="571"/>
      <c r="CC15" s="571"/>
      <c r="CD15" s="571"/>
      <c r="CE15" s="571"/>
      <c r="CF15" s="571"/>
      <c r="CG15" s="571"/>
      <c r="CH15" s="571"/>
      <c r="CI15" s="571"/>
      <c r="CJ15" s="571"/>
      <c r="CK15" s="571"/>
      <c r="CL15" s="571"/>
      <c r="CM15" s="571"/>
      <c r="CN15" s="571"/>
      <c r="CO15" s="571"/>
      <c r="CP15" s="571"/>
      <c r="CQ15" s="571"/>
      <c r="CR15" s="571"/>
      <c r="CS15" s="571"/>
      <c r="CT15" s="571"/>
      <c r="CU15" s="571"/>
      <c r="CV15" s="571"/>
      <c r="CW15" s="571"/>
      <c r="CX15" s="571"/>
      <c r="CY15" s="571"/>
      <c r="CZ15" s="571"/>
      <c r="DA15" s="571"/>
      <c r="DB15" s="571"/>
      <c r="DC15" s="571"/>
      <c r="DD15" s="571"/>
      <c r="DE15" s="571"/>
      <c r="DF15" s="571"/>
      <c r="DG15" s="571"/>
      <c r="DH15" s="571"/>
      <c r="DI15" s="571"/>
      <c r="DJ15" s="571"/>
      <c r="DK15" s="571"/>
      <c r="DL15" s="571"/>
      <c r="DM15" s="571"/>
      <c r="DN15" s="571"/>
      <c r="DO15" s="571"/>
      <c r="DP15" s="571"/>
      <c r="DQ15" s="571"/>
      <c r="DR15" s="571"/>
      <c r="DS15" s="571"/>
      <c r="DT15" s="571"/>
      <c r="DU15" s="571"/>
      <c r="DV15" s="571"/>
      <c r="DW15" s="571"/>
      <c r="DX15" s="571"/>
      <c r="DY15" s="571"/>
    </row>
    <row r="16" spans="1:129" s="402" customFormat="1" ht="30">
      <c r="A16" s="380" t="s">
        <v>24</v>
      </c>
      <c r="B16" s="373" t="s">
        <v>1350</v>
      </c>
      <c r="C16" s="96"/>
      <c r="D16" s="678">
        <v>0.6</v>
      </c>
      <c r="E16" s="678">
        <v>0.6</v>
      </c>
      <c r="F16" s="371"/>
      <c r="G16" s="382"/>
    </row>
    <row r="17" spans="1:7" s="402" customFormat="1">
      <c r="A17" s="383">
        <v>1</v>
      </c>
      <c r="B17" s="348" t="s">
        <v>726</v>
      </c>
      <c r="C17" s="360" t="s">
        <v>96</v>
      </c>
      <c r="D17" s="412">
        <v>0.6</v>
      </c>
      <c r="E17" s="412">
        <v>0.6</v>
      </c>
      <c r="F17" s="357" t="s">
        <v>420</v>
      </c>
      <c r="G17" s="379"/>
    </row>
    <row r="18" spans="1:7" s="402" customFormat="1" ht="45">
      <c r="A18" s="373" t="s">
        <v>26</v>
      </c>
      <c r="B18" s="374" t="s">
        <v>1351</v>
      </c>
      <c r="C18" s="794"/>
      <c r="D18" s="678">
        <f>SUM(D19:D75)</f>
        <v>324.55840000000001</v>
      </c>
      <c r="E18" s="678">
        <f>SUM(E19:E75)</f>
        <v>221.22839999999999</v>
      </c>
      <c r="F18" s="357"/>
      <c r="G18" s="376"/>
    </row>
    <row r="19" spans="1:7" s="402" customFormat="1">
      <c r="A19" s="348">
        <v>1</v>
      </c>
      <c r="B19" s="349" t="s">
        <v>965</v>
      </c>
      <c r="C19" s="802" t="s">
        <v>16</v>
      </c>
      <c r="D19" s="412">
        <v>0.8</v>
      </c>
      <c r="E19" s="412">
        <v>0.39</v>
      </c>
      <c r="F19" s="357" t="s">
        <v>422</v>
      </c>
      <c r="G19" s="378"/>
    </row>
    <row r="20" spans="1:7" s="402" customFormat="1" ht="31">
      <c r="A20" s="383">
        <v>2</v>
      </c>
      <c r="B20" s="384" t="s">
        <v>728</v>
      </c>
      <c r="C20" s="802" t="s">
        <v>16</v>
      </c>
      <c r="D20" s="412">
        <v>14.84</v>
      </c>
      <c r="E20" s="412">
        <v>14.84</v>
      </c>
      <c r="F20" s="357" t="s">
        <v>265</v>
      </c>
      <c r="G20" s="385"/>
    </row>
    <row r="21" spans="1:7" s="402" customFormat="1">
      <c r="A21" s="348">
        <v>3</v>
      </c>
      <c r="B21" s="358" t="s">
        <v>730</v>
      </c>
      <c r="C21" s="802" t="s">
        <v>16</v>
      </c>
      <c r="D21" s="412">
        <v>0.02</v>
      </c>
      <c r="E21" s="412">
        <v>0.02</v>
      </c>
      <c r="F21" s="357" t="s">
        <v>291</v>
      </c>
      <c r="G21" s="379"/>
    </row>
    <row r="22" spans="1:7" s="402" customFormat="1" ht="31">
      <c r="A22" s="383">
        <v>4</v>
      </c>
      <c r="B22" s="384" t="s">
        <v>1122</v>
      </c>
      <c r="C22" s="802" t="s">
        <v>16</v>
      </c>
      <c r="D22" s="412">
        <v>2</v>
      </c>
      <c r="E22" s="412">
        <v>2</v>
      </c>
      <c r="F22" s="360" t="s">
        <v>420</v>
      </c>
      <c r="G22" s="379"/>
    </row>
    <row r="23" spans="1:7" s="402" customFormat="1">
      <c r="A23" s="348">
        <v>5</v>
      </c>
      <c r="B23" s="349" t="s">
        <v>729</v>
      </c>
      <c r="C23" s="802" t="s">
        <v>16</v>
      </c>
      <c r="D23" s="412">
        <v>8.34</v>
      </c>
      <c r="E23" s="412">
        <v>8.34</v>
      </c>
      <c r="F23" s="357" t="s">
        <v>262</v>
      </c>
      <c r="G23" s="387"/>
    </row>
    <row r="24" spans="1:7" s="402" customFormat="1" ht="31">
      <c r="A24" s="383">
        <v>6</v>
      </c>
      <c r="B24" s="349" t="s">
        <v>436</v>
      </c>
      <c r="C24" s="802" t="s">
        <v>96</v>
      </c>
      <c r="D24" s="412">
        <v>0.69</v>
      </c>
      <c r="E24" s="412">
        <v>0.69</v>
      </c>
      <c r="F24" s="357" t="s">
        <v>437</v>
      </c>
      <c r="G24" s="387"/>
    </row>
    <row r="25" spans="1:7" s="402" customFormat="1">
      <c r="A25" s="348">
        <v>7</v>
      </c>
      <c r="B25" s="348" t="s">
        <v>453</v>
      </c>
      <c r="C25" s="802" t="s">
        <v>96</v>
      </c>
      <c r="D25" s="412">
        <v>0.13</v>
      </c>
      <c r="E25" s="412">
        <v>0.13</v>
      </c>
      <c r="F25" s="357" t="s">
        <v>454</v>
      </c>
      <c r="G25" s="378"/>
    </row>
    <row r="26" spans="1:7" s="402" customFormat="1">
      <c r="A26" s="383">
        <v>8</v>
      </c>
      <c r="B26" s="348" t="s">
        <v>458</v>
      </c>
      <c r="C26" s="802" t="s">
        <v>96</v>
      </c>
      <c r="D26" s="412">
        <v>0.16</v>
      </c>
      <c r="E26" s="412">
        <v>0.16</v>
      </c>
      <c r="F26" s="357" t="s">
        <v>255</v>
      </c>
      <c r="G26" s="378"/>
    </row>
    <row r="27" spans="1:7" s="402" customFormat="1">
      <c r="A27" s="348">
        <v>9</v>
      </c>
      <c r="B27" s="348" t="s">
        <v>459</v>
      </c>
      <c r="C27" s="802" t="s">
        <v>96</v>
      </c>
      <c r="D27" s="412">
        <v>0.4</v>
      </c>
      <c r="E27" s="412">
        <v>0.4</v>
      </c>
      <c r="F27" s="357" t="s">
        <v>460</v>
      </c>
      <c r="G27" s="378"/>
    </row>
    <row r="28" spans="1:7" s="402" customFormat="1">
      <c r="A28" s="383">
        <v>10</v>
      </c>
      <c r="B28" s="348" t="s">
        <v>462</v>
      </c>
      <c r="C28" s="802" t="s">
        <v>96</v>
      </c>
      <c r="D28" s="412">
        <v>0.11</v>
      </c>
      <c r="E28" s="412">
        <v>0.11</v>
      </c>
      <c r="F28" s="357" t="s">
        <v>463</v>
      </c>
      <c r="G28" s="378"/>
    </row>
    <row r="29" spans="1:7" s="402" customFormat="1">
      <c r="A29" s="348">
        <v>11</v>
      </c>
      <c r="B29" s="384" t="s">
        <v>464</v>
      </c>
      <c r="C29" s="802" t="s">
        <v>96</v>
      </c>
      <c r="D29" s="412">
        <v>0.16</v>
      </c>
      <c r="E29" s="412">
        <v>0.16</v>
      </c>
      <c r="F29" s="357" t="s">
        <v>273</v>
      </c>
      <c r="G29" s="385"/>
    </row>
    <row r="30" spans="1:7" s="402" customFormat="1">
      <c r="A30" s="383">
        <v>12</v>
      </c>
      <c r="B30" s="389" t="s">
        <v>465</v>
      </c>
      <c r="C30" s="802" t="s">
        <v>96</v>
      </c>
      <c r="D30" s="412">
        <v>1.5</v>
      </c>
      <c r="E30" s="412">
        <v>1.5</v>
      </c>
      <c r="F30" s="390" t="s">
        <v>262</v>
      </c>
      <c r="G30" s="391"/>
    </row>
    <row r="31" spans="1:7" s="402" customFormat="1" ht="31">
      <c r="A31" s="348">
        <v>13</v>
      </c>
      <c r="B31" s="384" t="s">
        <v>478</v>
      </c>
      <c r="C31" s="392" t="s">
        <v>96</v>
      </c>
      <c r="D31" s="412">
        <v>0.15000000000000002</v>
      </c>
      <c r="E31" s="412">
        <v>0.15000000000000002</v>
      </c>
      <c r="F31" s="357" t="s">
        <v>479</v>
      </c>
      <c r="G31" s="379"/>
    </row>
    <row r="32" spans="1:7" s="402" customFormat="1" ht="31">
      <c r="A32" s="383">
        <v>14</v>
      </c>
      <c r="B32" s="394" t="s">
        <v>480</v>
      </c>
      <c r="C32" s="392" t="s">
        <v>96</v>
      </c>
      <c r="D32" s="412">
        <v>0.1</v>
      </c>
      <c r="E32" s="412">
        <v>0.1</v>
      </c>
      <c r="F32" s="357" t="s">
        <v>554</v>
      </c>
      <c r="G32" s="395"/>
    </row>
    <row r="33" spans="1:7" s="402" customFormat="1">
      <c r="A33" s="348">
        <v>15</v>
      </c>
      <c r="B33" s="384" t="s">
        <v>482</v>
      </c>
      <c r="C33" s="392" t="s">
        <v>96</v>
      </c>
      <c r="D33" s="412">
        <v>0.26</v>
      </c>
      <c r="E33" s="412">
        <v>0.26</v>
      </c>
      <c r="F33" s="357" t="s">
        <v>272</v>
      </c>
      <c r="G33" s="379"/>
    </row>
    <row r="34" spans="1:7" s="402" customFormat="1">
      <c r="A34" s="383">
        <v>16</v>
      </c>
      <c r="B34" s="384" t="s">
        <v>488</v>
      </c>
      <c r="C34" s="392" t="s">
        <v>96</v>
      </c>
      <c r="D34" s="412">
        <v>0.08</v>
      </c>
      <c r="E34" s="412">
        <v>0.08</v>
      </c>
      <c r="F34" s="357" t="s">
        <v>272</v>
      </c>
      <c r="G34" s="379"/>
    </row>
    <row r="35" spans="1:7" s="402" customFormat="1" ht="31">
      <c r="A35" s="348">
        <v>17</v>
      </c>
      <c r="B35" s="348" t="s">
        <v>732</v>
      </c>
      <c r="C35" s="392" t="s">
        <v>96</v>
      </c>
      <c r="D35" s="412">
        <v>0.95</v>
      </c>
      <c r="E35" s="412">
        <v>0.95</v>
      </c>
      <c r="F35" s="357" t="s">
        <v>491</v>
      </c>
      <c r="G35" s="391"/>
    </row>
    <row r="36" spans="1:7" s="402" customFormat="1" ht="31">
      <c r="A36" s="383">
        <v>18</v>
      </c>
      <c r="B36" s="384" t="s">
        <v>492</v>
      </c>
      <c r="C36" s="392" t="s">
        <v>96</v>
      </c>
      <c r="D36" s="412">
        <v>0.19</v>
      </c>
      <c r="E36" s="412">
        <v>0.19</v>
      </c>
      <c r="F36" s="357" t="s">
        <v>493</v>
      </c>
      <c r="G36" s="379"/>
    </row>
    <row r="37" spans="1:7" s="402" customFormat="1" ht="31">
      <c r="A37" s="348">
        <v>19</v>
      </c>
      <c r="B37" s="396" t="s">
        <v>494</v>
      </c>
      <c r="C37" s="802" t="s">
        <v>96</v>
      </c>
      <c r="D37" s="412">
        <v>1.6</v>
      </c>
      <c r="E37" s="412">
        <v>1.6</v>
      </c>
      <c r="F37" s="357" t="s">
        <v>733</v>
      </c>
      <c r="G37" s="378"/>
    </row>
    <row r="38" spans="1:7" s="402" customFormat="1" ht="31">
      <c r="A38" s="383">
        <v>20</v>
      </c>
      <c r="B38" s="396" t="s">
        <v>497</v>
      </c>
      <c r="C38" s="802" t="s">
        <v>96</v>
      </c>
      <c r="D38" s="412">
        <v>5</v>
      </c>
      <c r="E38" s="412">
        <v>5</v>
      </c>
      <c r="F38" s="357" t="s">
        <v>966</v>
      </c>
      <c r="G38" s="379"/>
    </row>
    <row r="39" spans="1:7" s="402" customFormat="1" ht="62">
      <c r="A39" s="348">
        <v>21</v>
      </c>
      <c r="B39" s="284" t="s">
        <v>735</v>
      </c>
      <c r="C39" s="338" t="s">
        <v>96</v>
      </c>
      <c r="D39" s="431">
        <v>44.3</v>
      </c>
      <c r="E39" s="431">
        <v>29.4</v>
      </c>
      <c r="F39" s="641" t="s">
        <v>736</v>
      </c>
      <c r="G39" s="379"/>
    </row>
    <row r="40" spans="1:7" s="402" customFormat="1">
      <c r="A40" s="383">
        <v>22</v>
      </c>
      <c r="B40" s="410" t="s">
        <v>737</v>
      </c>
      <c r="C40" s="411" t="s">
        <v>96</v>
      </c>
      <c r="D40" s="412">
        <v>3.5</v>
      </c>
      <c r="E40" s="412">
        <v>3.5</v>
      </c>
      <c r="F40" s="357" t="s">
        <v>619</v>
      </c>
      <c r="G40" s="379"/>
    </row>
    <row r="41" spans="1:7" s="402" customFormat="1">
      <c r="A41" s="348">
        <v>23</v>
      </c>
      <c r="B41" s="348" t="s">
        <v>738</v>
      </c>
      <c r="C41" s="360" t="s">
        <v>96</v>
      </c>
      <c r="D41" s="412">
        <v>0.12</v>
      </c>
      <c r="E41" s="412">
        <v>0.12</v>
      </c>
      <c r="F41" s="357" t="s">
        <v>554</v>
      </c>
      <c r="G41" s="379"/>
    </row>
    <row r="42" spans="1:7" s="402" customFormat="1">
      <c r="A42" s="383">
        <v>24</v>
      </c>
      <c r="B42" s="410" t="s">
        <v>620</v>
      </c>
      <c r="C42" s="411" t="s">
        <v>96</v>
      </c>
      <c r="D42" s="412">
        <v>0.31</v>
      </c>
      <c r="E42" s="412">
        <v>0.31</v>
      </c>
      <c r="F42" s="357" t="s">
        <v>252</v>
      </c>
      <c r="G42" s="379"/>
    </row>
    <row r="43" spans="1:7" s="402" customFormat="1">
      <c r="A43" s="348">
        <v>25</v>
      </c>
      <c r="B43" s="348" t="s">
        <v>623</v>
      </c>
      <c r="C43" s="360" t="s">
        <v>96</v>
      </c>
      <c r="D43" s="412">
        <v>5.4399999999999997E-2</v>
      </c>
      <c r="E43" s="412">
        <v>5.4399999999999997E-2</v>
      </c>
      <c r="F43" s="357" t="s">
        <v>457</v>
      </c>
      <c r="G43" s="379"/>
    </row>
    <row r="44" spans="1:7" s="402" customFormat="1">
      <c r="A44" s="383">
        <v>26</v>
      </c>
      <c r="B44" s="410" t="s">
        <v>739</v>
      </c>
      <c r="C44" s="411" t="s">
        <v>96</v>
      </c>
      <c r="D44" s="412">
        <v>0.21</v>
      </c>
      <c r="E44" s="412">
        <v>0.21</v>
      </c>
      <c r="F44" s="357" t="s">
        <v>632</v>
      </c>
      <c r="G44" s="379"/>
    </row>
    <row r="45" spans="1:7" s="402" customFormat="1">
      <c r="A45" s="348">
        <v>27</v>
      </c>
      <c r="B45" s="348" t="s">
        <v>633</v>
      </c>
      <c r="C45" s="360" t="s">
        <v>96</v>
      </c>
      <c r="D45" s="412">
        <v>0.02</v>
      </c>
      <c r="E45" s="412">
        <v>0.02</v>
      </c>
      <c r="F45" s="357" t="s">
        <v>440</v>
      </c>
      <c r="G45" s="608"/>
    </row>
    <row r="46" spans="1:7" s="402" customFormat="1" ht="31">
      <c r="A46" s="383">
        <v>28</v>
      </c>
      <c r="B46" s="348" t="s">
        <v>653</v>
      </c>
      <c r="C46" s="360" t="s">
        <v>96</v>
      </c>
      <c r="D46" s="412">
        <v>0.01</v>
      </c>
      <c r="E46" s="412">
        <v>0.01</v>
      </c>
      <c r="F46" s="357" t="s">
        <v>261</v>
      </c>
      <c r="G46" s="379"/>
    </row>
    <row r="47" spans="1:7" s="402" customFormat="1" ht="31">
      <c r="A47" s="348">
        <v>29</v>
      </c>
      <c r="B47" s="348" t="s">
        <v>740</v>
      </c>
      <c r="C47" s="360" t="s">
        <v>96</v>
      </c>
      <c r="D47" s="412">
        <v>0.35</v>
      </c>
      <c r="E47" s="412">
        <v>0.35</v>
      </c>
      <c r="F47" s="357" t="s">
        <v>655</v>
      </c>
      <c r="G47" s="379"/>
    </row>
    <row r="48" spans="1:7" s="402" customFormat="1" ht="62">
      <c r="A48" s="383">
        <v>30</v>
      </c>
      <c r="B48" s="638" t="s">
        <v>967</v>
      </c>
      <c r="C48" s="641" t="s">
        <v>96</v>
      </c>
      <c r="D48" s="679">
        <v>13.63</v>
      </c>
      <c r="E48" s="679">
        <v>13.63</v>
      </c>
      <c r="F48" s="641" t="s">
        <v>742</v>
      </c>
      <c r="G48" s="379"/>
    </row>
    <row r="49" spans="1:7" s="402" customFormat="1" ht="31">
      <c r="A49" s="348">
        <v>31</v>
      </c>
      <c r="B49" s="638" t="s">
        <v>749</v>
      </c>
      <c r="C49" s="360" t="s">
        <v>96</v>
      </c>
      <c r="D49" s="412">
        <v>2.92</v>
      </c>
      <c r="E49" s="412">
        <v>2.92</v>
      </c>
      <c r="F49" s="357" t="s">
        <v>554</v>
      </c>
      <c r="G49" s="379"/>
    </row>
    <row r="50" spans="1:7" s="402" customFormat="1">
      <c r="A50" s="383">
        <v>32</v>
      </c>
      <c r="B50" s="348" t="s">
        <v>750</v>
      </c>
      <c r="C50" s="360" t="s">
        <v>96</v>
      </c>
      <c r="D50" s="412">
        <v>1.1299999999999999</v>
      </c>
      <c r="E50" s="412">
        <v>1.1299999999999999</v>
      </c>
      <c r="F50" s="357" t="s">
        <v>554</v>
      </c>
      <c r="G50" s="379"/>
    </row>
    <row r="51" spans="1:7" s="566" customFormat="1" ht="16.5">
      <c r="A51" s="348">
        <v>33</v>
      </c>
      <c r="B51" s="283" t="s">
        <v>468</v>
      </c>
      <c r="C51" s="640" t="s">
        <v>96</v>
      </c>
      <c r="D51" s="59">
        <v>0.9</v>
      </c>
      <c r="E51" s="59">
        <f>D51</f>
        <v>0.9</v>
      </c>
      <c r="F51" s="87" t="s">
        <v>262</v>
      </c>
      <c r="G51" s="657"/>
    </row>
    <row r="52" spans="1:7" s="566" customFormat="1" ht="16.5">
      <c r="A52" s="383">
        <v>34</v>
      </c>
      <c r="B52" s="283" t="s">
        <v>1138</v>
      </c>
      <c r="C52" s="640" t="s">
        <v>96</v>
      </c>
      <c r="D52" s="59">
        <v>1.65</v>
      </c>
      <c r="E52" s="59">
        <f>D52</f>
        <v>1.65</v>
      </c>
      <c r="F52" s="87" t="s">
        <v>262</v>
      </c>
      <c r="G52" s="657"/>
    </row>
    <row r="53" spans="1:7" s="566" customFormat="1" ht="16.5">
      <c r="A53" s="348">
        <v>35</v>
      </c>
      <c r="B53" s="638" t="s">
        <v>625</v>
      </c>
      <c r="C53" s="641" t="s">
        <v>96</v>
      </c>
      <c r="D53" s="59">
        <v>7.0000000000000007E-2</v>
      </c>
      <c r="E53" s="59">
        <v>7.0000000000000007E-2</v>
      </c>
      <c r="F53" s="641" t="s">
        <v>626</v>
      </c>
      <c r="G53" s="657"/>
    </row>
    <row r="54" spans="1:7" s="402" customFormat="1" ht="31">
      <c r="A54" s="383">
        <v>36</v>
      </c>
      <c r="B54" s="348" t="s">
        <v>431</v>
      </c>
      <c r="C54" s="802" t="s">
        <v>432</v>
      </c>
      <c r="D54" s="412">
        <v>16.12</v>
      </c>
      <c r="E54" s="412">
        <v>3</v>
      </c>
      <c r="F54" s="357" t="s">
        <v>433</v>
      </c>
      <c r="G54" s="378"/>
    </row>
    <row r="55" spans="1:7" s="402" customFormat="1">
      <c r="A55" s="348">
        <v>37</v>
      </c>
      <c r="B55" s="638" t="s">
        <v>751</v>
      </c>
      <c r="C55" s="641" t="s">
        <v>98</v>
      </c>
      <c r="D55" s="431">
        <v>71.5</v>
      </c>
      <c r="E55" s="431">
        <v>71.5</v>
      </c>
      <c r="F55" s="641" t="s">
        <v>427</v>
      </c>
      <c r="G55" s="379"/>
    </row>
    <row r="56" spans="1:7" s="402" customFormat="1">
      <c r="A56" s="383">
        <v>38</v>
      </c>
      <c r="B56" s="384" t="s">
        <v>509</v>
      </c>
      <c r="C56" s="392" t="s">
        <v>100</v>
      </c>
      <c r="D56" s="412">
        <v>0.21</v>
      </c>
      <c r="E56" s="412">
        <v>0.21</v>
      </c>
      <c r="F56" s="357" t="s">
        <v>427</v>
      </c>
      <c r="G56" s="378"/>
    </row>
    <row r="57" spans="1:7" s="402" customFormat="1">
      <c r="A57" s="348">
        <v>39</v>
      </c>
      <c r="B57" s="348" t="s">
        <v>515</v>
      </c>
      <c r="C57" s="802" t="s">
        <v>111</v>
      </c>
      <c r="D57" s="412">
        <v>3.5</v>
      </c>
      <c r="E57" s="412">
        <v>3.5</v>
      </c>
      <c r="F57" s="357" t="s">
        <v>516</v>
      </c>
      <c r="G57" s="376"/>
    </row>
    <row r="58" spans="1:7" s="402" customFormat="1">
      <c r="A58" s="383">
        <v>40</v>
      </c>
      <c r="B58" s="384" t="s">
        <v>753</v>
      </c>
      <c r="C58" s="802" t="s">
        <v>138</v>
      </c>
      <c r="D58" s="412">
        <v>0.03</v>
      </c>
      <c r="E58" s="412">
        <v>0.03</v>
      </c>
      <c r="F58" s="390" t="s">
        <v>454</v>
      </c>
      <c r="G58" s="378"/>
    </row>
    <row r="59" spans="1:7" s="402" customFormat="1">
      <c r="A59" s="348">
        <v>41</v>
      </c>
      <c r="B59" s="384" t="s">
        <v>754</v>
      </c>
      <c r="C59" s="802" t="s">
        <v>138</v>
      </c>
      <c r="D59" s="412">
        <v>5.0000000000000001E-3</v>
      </c>
      <c r="E59" s="412">
        <v>5.0000000000000001E-3</v>
      </c>
      <c r="F59" s="390" t="s">
        <v>523</v>
      </c>
      <c r="G59" s="378"/>
    </row>
    <row r="60" spans="1:7" s="402" customFormat="1">
      <c r="A60" s="383">
        <v>42</v>
      </c>
      <c r="B60" s="384" t="s">
        <v>755</v>
      </c>
      <c r="C60" s="392" t="s">
        <v>138</v>
      </c>
      <c r="D60" s="412">
        <v>0.05</v>
      </c>
      <c r="E60" s="412">
        <v>0.05</v>
      </c>
      <c r="F60" s="357" t="s">
        <v>491</v>
      </c>
      <c r="G60" s="385"/>
    </row>
    <row r="61" spans="1:7" s="402" customFormat="1">
      <c r="A61" s="348">
        <v>43</v>
      </c>
      <c r="B61" s="384" t="s">
        <v>756</v>
      </c>
      <c r="C61" s="392" t="s">
        <v>138</v>
      </c>
      <c r="D61" s="412">
        <v>0.03</v>
      </c>
      <c r="E61" s="412">
        <v>0.03</v>
      </c>
      <c r="F61" s="357" t="s">
        <v>491</v>
      </c>
      <c r="G61" s="385"/>
    </row>
    <row r="62" spans="1:7" s="402" customFormat="1">
      <c r="A62" s="383">
        <v>44</v>
      </c>
      <c r="B62" s="384" t="s">
        <v>757</v>
      </c>
      <c r="C62" s="392" t="s">
        <v>138</v>
      </c>
      <c r="D62" s="412">
        <v>1.4999999999999999E-2</v>
      </c>
      <c r="E62" s="412">
        <v>1.4999999999999999E-2</v>
      </c>
      <c r="F62" s="357" t="s">
        <v>525</v>
      </c>
      <c r="G62" s="385"/>
    </row>
    <row r="63" spans="1:7" s="402" customFormat="1">
      <c r="A63" s="348">
        <v>45</v>
      </c>
      <c r="B63" s="384" t="s">
        <v>758</v>
      </c>
      <c r="C63" s="392" t="s">
        <v>138</v>
      </c>
      <c r="D63" s="412">
        <v>4.0000000000000001E-3</v>
      </c>
      <c r="E63" s="412">
        <v>4.0000000000000001E-3</v>
      </c>
      <c r="F63" s="357" t="s">
        <v>251</v>
      </c>
      <c r="G63" s="385"/>
    </row>
    <row r="64" spans="1:7" s="402" customFormat="1">
      <c r="A64" s="383">
        <v>46</v>
      </c>
      <c r="B64" s="410" t="s">
        <v>969</v>
      </c>
      <c r="C64" s="411" t="s">
        <v>138</v>
      </c>
      <c r="D64" s="412">
        <v>0.01</v>
      </c>
      <c r="E64" s="412">
        <v>0.01</v>
      </c>
      <c r="F64" s="357" t="s">
        <v>252</v>
      </c>
      <c r="G64" s="379"/>
    </row>
    <row r="65" spans="1:122" s="402" customFormat="1">
      <c r="A65" s="348">
        <v>47</v>
      </c>
      <c r="B65" s="384" t="s">
        <v>970</v>
      </c>
      <c r="C65" s="360" t="s">
        <v>138</v>
      </c>
      <c r="D65" s="412">
        <v>0.06</v>
      </c>
      <c r="E65" s="412">
        <v>0.06</v>
      </c>
      <c r="F65" s="357" t="s">
        <v>299</v>
      </c>
      <c r="G65" s="379"/>
    </row>
    <row r="66" spans="1:122" s="402" customFormat="1">
      <c r="A66" s="383">
        <v>48</v>
      </c>
      <c r="B66" s="410" t="s">
        <v>640</v>
      </c>
      <c r="C66" s="411" t="s">
        <v>138</v>
      </c>
      <c r="D66" s="412">
        <v>0.03</v>
      </c>
      <c r="E66" s="412">
        <v>0.03</v>
      </c>
      <c r="F66" s="357" t="s">
        <v>302</v>
      </c>
      <c r="G66" s="379"/>
    </row>
    <row r="67" spans="1:122" s="402" customFormat="1" ht="31">
      <c r="A67" s="348">
        <v>49</v>
      </c>
      <c r="B67" s="348" t="s">
        <v>760</v>
      </c>
      <c r="C67" s="802" t="s">
        <v>98</v>
      </c>
      <c r="D67" s="412">
        <v>12.03</v>
      </c>
      <c r="E67" s="412">
        <v>8.26</v>
      </c>
      <c r="F67" s="802" t="s">
        <v>761</v>
      </c>
      <c r="G67" s="378"/>
    </row>
    <row r="68" spans="1:122" s="402" customFormat="1">
      <c r="A68" s="383">
        <v>50</v>
      </c>
      <c r="B68" s="410" t="s">
        <v>647</v>
      </c>
      <c r="C68" s="411" t="s">
        <v>123</v>
      </c>
      <c r="D68" s="412">
        <v>1</v>
      </c>
      <c r="E68" s="412">
        <v>1</v>
      </c>
      <c r="F68" s="357" t="s">
        <v>297</v>
      </c>
      <c r="G68" s="379"/>
    </row>
    <row r="69" spans="1:122" s="402" customFormat="1">
      <c r="A69" s="348">
        <v>51</v>
      </c>
      <c r="B69" s="394" t="s">
        <v>765</v>
      </c>
      <c r="C69" s="392" t="s">
        <v>117</v>
      </c>
      <c r="D69" s="679">
        <v>13.45</v>
      </c>
      <c r="E69" s="679">
        <v>10</v>
      </c>
      <c r="F69" s="357" t="s">
        <v>300</v>
      </c>
      <c r="G69" s="395"/>
    </row>
    <row r="70" spans="1:122" s="402" customFormat="1">
      <c r="A70" s="383">
        <v>52</v>
      </c>
      <c r="B70" s="638" t="s">
        <v>766</v>
      </c>
      <c r="C70" s="641" t="s">
        <v>117</v>
      </c>
      <c r="D70" s="431">
        <v>1.5</v>
      </c>
      <c r="E70" s="431">
        <v>1.5</v>
      </c>
      <c r="F70" s="641" t="s">
        <v>675</v>
      </c>
      <c r="G70" s="379"/>
    </row>
    <row r="71" spans="1:122" s="402" customFormat="1">
      <c r="A71" s="348">
        <v>53</v>
      </c>
      <c r="B71" s="349" t="s">
        <v>529</v>
      </c>
      <c r="C71" s="392" t="s">
        <v>114</v>
      </c>
      <c r="D71" s="412">
        <v>9.6999999999999993</v>
      </c>
      <c r="E71" s="412">
        <v>9.6999999999999993</v>
      </c>
      <c r="F71" s="357" t="s">
        <v>281</v>
      </c>
      <c r="G71" s="395"/>
    </row>
    <row r="72" spans="1:122" s="402" customFormat="1" ht="31">
      <c r="A72" s="383">
        <v>54</v>
      </c>
      <c r="B72" s="348" t="s">
        <v>657</v>
      </c>
      <c r="C72" s="360" t="s">
        <v>114</v>
      </c>
      <c r="D72" s="412">
        <v>14.5</v>
      </c>
      <c r="E72" s="412">
        <v>14.5</v>
      </c>
      <c r="F72" s="357" t="s">
        <v>295</v>
      </c>
      <c r="G72" s="379"/>
    </row>
    <row r="73" spans="1:122" s="402" customFormat="1">
      <c r="A73" s="348">
        <v>55</v>
      </c>
      <c r="B73" s="384" t="s">
        <v>768</v>
      </c>
      <c r="C73" s="392" t="s">
        <v>120</v>
      </c>
      <c r="D73" s="412">
        <v>0.3</v>
      </c>
      <c r="E73" s="412">
        <v>0.3</v>
      </c>
      <c r="F73" s="357" t="s">
        <v>518</v>
      </c>
      <c r="G73" s="379"/>
    </row>
    <row r="74" spans="1:122" s="402" customFormat="1" ht="46.5">
      <c r="A74" s="383">
        <v>56</v>
      </c>
      <c r="B74" s="85" t="s">
        <v>1157</v>
      </c>
      <c r="C74" s="83" t="s">
        <v>35</v>
      </c>
      <c r="D74" s="431">
        <v>61.26</v>
      </c>
      <c r="E74" s="412">
        <v>3.18</v>
      </c>
      <c r="F74" s="357" t="s">
        <v>265</v>
      </c>
      <c r="G74" s="379"/>
    </row>
    <row r="75" spans="1:122" s="566" customFormat="1" ht="16.5">
      <c r="A75" s="348">
        <v>57</v>
      </c>
      <c r="B75" s="85" t="s">
        <v>602</v>
      </c>
      <c r="C75" s="83" t="s">
        <v>80</v>
      </c>
      <c r="D75" s="432">
        <v>12.6</v>
      </c>
      <c r="E75" s="59">
        <v>3</v>
      </c>
      <c r="F75" s="641" t="s">
        <v>265</v>
      </c>
      <c r="G75" s="657"/>
    </row>
    <row r="76" spans="1:122" s="402" customFormat="1" ht="30">
      <c r="A76" s="373" t="s">
        <v>28</v>
      </c>
      <c r="B76" s="374" t="s">
        <v>1352</v>
      </c>
      <c r="C76" s="73"/>
      <c r="D76" s="678">
        <f>SUM(D77:D102)</f>
        <v>691.47420000000011</v>
      </c>
      <c r="E76" s="678">
        <f>SUM(E77:E102)</f>
        <v>303.5797</v>
      </c>
      <c r="F76" s="357"/>
      <c r="G76" s="376"/>
    </row>
    <row r="77" spans="1:122" s="402" customFormat="1">
      <c r="A77" s="348">
        <v>1</v>
      </c>
      <c r="B77" s="410" t="s">
        <v>611</v>
      </c>
      <c r="C77" s="411" t="s">
        <v>15</v>
      </c>
      <c r="D77" s="412">
        <v>0.04</v>
      </c>
      <c r="E77" s="412">
        <v>0.04</v>
      </c>
      <c r="F77" s="357" t="s">
        <v>499</v>
      </c>
      <c r="G77" s="379"/>
    </row>
    <row r="78" spans="1:122" s="402" customFormat="1" ht="31">
      <c r="A78" s="348">
        <v>2</v>
      </c>
      <c r="B78" s="85" t="s">
        <v>772</v>
      </c>
      <c r="C78" s="640" t="s">
        <v>117</v>
      </c>
      <c r="D78" s="431">
        <v>30.099600000000002</v>
      </c>
      <c r="E78" s="431">
        <v>15.099600000000002</v>
      </c>
      <c r="F78" s="640" t="s">
        <v>541</v>
      </c>
      <c r="G78" s="435"/>
      <c r="H78" s="581"/>
      <c r="I78" s="581"/>
      <c r="J78" s="581"/>
      <c r="K78" s="581"/>
      <c r="L78" s="581"/>
      <c r="M78" s="581"/>
      <c r="N78" s="581"/>
      <c r="O78" s="581"/>
      <c r="P78" s="581"/>
      <c r="Q78" s="581"/>
      <c r="R78" s="581"/>
      <c r="S78" s="581"/>
      <c r="T78" s="581"/>
      <c r="U78" s="581"/>
      <c r="V78" s="581"/>
      <c r="W78" s="581"/>
      <c r="X78" s="581"/>
      <c r="Y78" s="581"/>
      <c r="Z78" s="581"/>
      <c r="AA78" s="581"/>
      <c r="AB78" s="581"/>
      <c r="AC78" s="581"/>
      <c r="AD78" s="581"/>
      <c r="AE78" s="581"/>
      <c r="AF78" s="581"/>
      <c r="AG78" s="581"/>
      <c r="AH78" s="581"/>
      <c r="AI78" s="581"/>
      <c r="AJ78" s="581"/>
      <c r="AK78" s="581"/>
      <c r="AL78" s="581"/>
      <c r="AM78" s="581"/>
      <c r="AN78" s="581"/>
      <c r="AO78" s="581"/>
      <c r="AP78" s="581"/>
      <c r="AQ78" s="581"/>
      <c r="AR78" s="581"/>
      <c r="AS78" s="581"/>
      <c r="AT78" s="581"/>
      <c r="AU78" s="581"/>
      <c r="AV78" s="581"/>
      <c r="AW78" s="581"/>
      <c r="AX78" s="581"/>
      <c r="AY78" s="581"/>
      <c r="AZ78" s="581"/>
      <c r="BA78" s="581"/>
      <c r="BB78" s="581"/>
      <c r="BC78" s="581"/>
      <c r="BD78" s="581"/>
      <c r="BE78" s="581"/>
      <c r="BF78" s="581"/>
      <c r="BG78" s="581"/>
      <c r="BH78" s="581"/>
      <c r="BI78" s="581"/>
      <c r="BJ78" s="581"/>
      <c r="BK78" s="581"/>
      <c r="BL78" s="581"/>
      <c r="BM78" s="581"/>
      <c r="BN78" s="581"/>
      <c r="BO78" s="581"/>
      <c r="BP78" s="581"/>
      <c r="BQ78" s="581"/>
      <c r="BR78" s="581"/>
      <c r="BS78" s="581"/>
      <c r="BT78" s="581"/>
      <c r="BU78" s="581"/>
      <c r="BV78" s="581"/>
      <c r="BW78" s="581"/>
      <c r="BX78" s="581"/>
      <c r="BY78" s="581"/>
      <c r="BZ78" s="581"/>
      <c r="CA78" s="581"/>
      <c r="CB78" s="581"/>
      <c r="CC78" s="581"/>
      <c r="CD78" s="581"/>
      <c r="CE78" s="581"/>
      <c r="CF78" s="581"/>
      <c r="CG78" s="581"/>
      <c r="CH78" s="581"/>
      <c r="CI78" s="581"/>
      <c r="CJ78" s="581"/>
      <c r="CK78" s="581"/>
      <c r="CL78" s="581"/>
      <c r="CM78" s="581"/>
      <c r="CN78" s="581"/>
      <c r="CO78" s="581"/>
      <c r="CP78" s="581"/>
      <c r="CQ78" s="581"/>
      <c r="CR78" s="581"/>
      <c r="CS78" s="581"/>
      <c r="CT78" s="581"/>
      <c r="CU78" s="581"/>
      <c r="CV78" s="581"/>
      <c r="CW78" s="581"/>
      <c r="CX78" s="581"/>
      <c r="CY78" s="581"/>
      <c r="CZ78" s="581"/>
      <c r="DA78" s="581"/>
      <c r="DB78" s="581"/>
      <c r="DC78" s="581"/>
      <c r="DD78" s="581"/>
      <c r="DE78" s="581"/>
      <c r="DF78" s="581"/>
      <c r="DG78" s="581"/>
      <c r="DH78" s="581"/>
      <c r="DI78" s="581"/>
      <c r="DJ78" s="581"/>
      <c r="DK78" s="581"/>
      <c r="DL78" s="581"/>
      <c r="DM78" s="581"/>
      <c r="DN78" s="581"/>
      <c r="DO78" s="581"/>
      <c r="DP78" s="581"/>
      <c r="DQ78" s="581"/>
      <c r="DR78" s="581"/>
    </row>
    <row r="79" spans="1:122" s="402" customFormat="1">
      <c r="A79" s="348">
        <v>3</v>
      </c>
      <c r="B79" s="58" t="s">
        <v>573</v>
      </c>
      <c r="C79" s="640" t="s">
        <v>117</v>
      </c>
      <c r="D79" s="431">
        <v>71.53</v>
      </c>
      <c r="E79" s="431">
        <v>10</v>
      </c>
      <c r="F79" s="640" t="s">
        <v>263</v>
      </c>
      <c r="G79" s="436"/>
    </row>
    <row r="80" spans="1:122" s="402" customFormat="1" ht="46.5">
      <c r="A80" s="348">
        <v>4</v>
      </c>
      <c r="B80" s="348" t="s">
        <v>545</v>
      </c>
      <c r="C80" s="802" t="s">
        <v>117</v>
      </c>
      <c r="D80" s="412">
        <v>65.67</v>
      </c>
      <c r="E80" s="412">
        <v>7.1</v>
      </c>
      <c r="F80" s="357" t="s">
        <v>546</v>
      </c>
      <c r="G80" s="387"/>
    </row>
    <row r="81" spans="1:7" s="402" customFormat="1">
      <c r="A81" s="348">
        <v>5</v>
      </c>
      <c r="B81" s="348" t="s">
        <v>280</v>
      </c>
      <c r="C81" s="802" t="s">
        <v>117</v>
      </c>
      <c r="D81" s="412">
        <v>39.53</v>
      </c>
      <c r="E81" s="412">
        <v>20</v>
      </c>
      <c r="F81" s="357" t="s">
        <v>281</v>
      </c>
      <c r="G81" s="378"/>
    </row>
    <row r="82" spans="1:7" s="402" customFormat="1">
      <c r="A82" s="348">
        <v>6</v>
      </c>
      <c r="B82" s="394" t="s">
        <v>776</v>
      </c>
      <c r="C82" s="392" t="s">
        <v>117</v>
      </c>
      <c r="D82" s="412">
        <v>50.5</v>
      </c>
      <c r="E82" s="412">
        <v>25</v>
      </c>
      <c r="F82" s="357" t="s">
        <v>281</v>
      </c>
      <c r="G82" s="395"/>
    </row>
    <row r="83" spans="1:7" s="402" customFormat="1">
      <c r="A83" s="348">
        <v>7</v>
      </c>
      <c r="B83" s="638" t="s">
        <v>777</v>
      </c>
      <c r="C83" s="641" t="s">
        <v>117</v>
      </c>
      <c r="D83" s="431">
        <v>23.81</v>
      </c>
      <c r="E83" s="431">
        <v>3.98</v>
      </c>
      <c r="F83" s="641" t="s">
        <v>479</v>
      </c>
      <c r="G83" s="379"/>
    </row>
    <row r="84" spans="1:7" s="402" customFormat="1">
      <c r="A84" s="348">
        <v>8</v>
      </c>
      <c r="B84" s="384" t="s">
        <v>553</v>
      </c>
      <c r="C84" s="802" t="s">
        <v>117</v>
      </c>
      <c r="D84" s="412">
        <v>6.9986000000000006</v>
      </c>
      <c r="E84" s="412">
        <v>6.9986000000000006</v>
      </c>
      <c r="F84" s="357" t="s">
        <v>252</v>
      </c>
      <c r="G84" s="378"/>
    </row>
    <row r="85" spans="1:7" s="402" customFormat="1" ht="31">
      <c r="A85" s="348">
        <v>9</v>
      </c>
      <c r="B85" s="349" t="s">
        <v>780</v>
      </c>
      <c r="C85" s="802" t="s">
        <v>117</v>
      </c>
      <c r="D85" s="412">
        <v>10.65</v>
      </c>
      <c r="E85" s="412">
        <v>10.65</v>
      </c>
      <c r="F85" s="357" t="s">
        <v>781</v>
      </c>
      <c r="G85" s="387"/>
    </row>
    <row r="86" spans="1:7" s="402" customFormat="1">
      <c r="A86" s="348">
        <v>10</v>
      </c>
      <c r="B86" s="349" t="s">
        <v>569</v>
      </c>
      <c r="C86" s="802" t="s">
        <v>117</v>
      </c>
      <c r="D86" s="412">
        <v>10</v>
      </c>
      <c r="E86" s="412">
        <v>6.31</v>
      </c>
      <c r="F86" s="357" t="s">
        <v>265</v>
      </c>
      <c r="G86" s="387"/>
    </row>
    <row r="87" spans="1:7" s="402" customFormat="1">
      <c r="A87" s="348">
        <v>11</v>
      </c>
      <c r="B87" s="58" t="s">
        <v>782</v>
      </c>
      <c r="C87" s="640" t="s">
        <v>117</v>
      </c>
      <c r="D87" s="679">
        <v>4.4000000000000004</v>
      </c>
      <c r="E87" s="679">
        <v>3.5</v>
      </c>
      <c r="F87" s="640" t="s">
        <v>265</v>
      </c>
      <c r="G87" s="378"/>
    </row>
    <row r="88" spans="1:7" s="402" customFormat="1" ht="31">
      <c r="A88" s="348">
        <v>12</v>
      </c>
      <c r="B88" s="384" t="s">
        <v>783</v>
      </c>
      <c r="C88" s="392" t="s">
        <v>117</v>
      </c>
      <c r="D88" s="412">
        <v>71.499999999999986</v>
      </c>
      <c r="E88" s="412">
        <v>71.5</v>
      </c>
      <c r="F88" s="357" t="s">
        <v>281</v>
      </c>
      <c r="G88" s="379"/>
    </row>
    <row r="89" spans="1:7" s="402" customFormat="1">
      <c r="A89" s="348">
        <v>13</v>
      </c>
      <c r="B89" s="396" t="s">
        <v>589</v>
      </c>
      <c r="C89" s="802" t="s">
        <v>117</v>
      </c>
      <c r="D89" s="412">
        <v>5.16</v>
      </c>
      <c r="E89" s="412">
        <v>5.16</v>
      </c>
      <c r="F89" s="357" t="s">
        <v>551</v>
      </c>
      <c r="G89" s="378"/>
    </row>
    <row r="90" spans="1:7" s="402" customFormat="1" ht="31">
      <c r="A90" s="348">
        <v>14</v>
      </c>
      <c r="B90" s="348" t="s">
        <v>785</v>
      </c>
      <c r="C90" s="802" t="s">
        <v>117</v>
      </c>
      <c r="D90" s="412">
        <v>20</v>
      </c>
      <c r="E90" s="412">
        <v>10</v>
      </c>
      <c r="F90" s="357" t="s">
        <v>255</v>
      </c>
      <c r="G90" s="378"/>
    </row>
    <row r="91" spans="1:7" s="402" customFormat="1">
      <c r="A91" s="348">
        <v>15</v>
      </c>
      <c r="B91" s="348" t="s">
        <v>786</v>
      </c>
      <c r="C91" s="802" t="s">
        <v>117</v>
      </c>
      <c r="D91" s="412">
        <v>7.8600000000000012</v>
      </c>
      <c r="E91" s="412">
        <v>7.8600000000000012</v>
      </c>
      <c r="F91" s="459" t="s">
        <v>281</v>
      </c>
      <c r="G91" s="460"/>
    </row>
    <row r="92" spans="1:7" s="402" customFormat="1" ht="31">
      <c r="A92" s="348">
        <v>16</v>
      </c>
      <c r="B92" s="384" t="s">
        <v>788</v>
      </c>
      <c r="C92" s="360" t="s">
        <v>117</v>
      </c>
      <c r="D92" s="445">
        <v>40.299999999999997</v>
      </c>
      <c r="E92" s="445">
        <v>9.34</v>
      </c>
      <c r="F92" s="357" t="s">
        <v>285</v>
      </c>
      <c r="G92" s="378"/>
    </row>
    <row r="93" spans="1:7" s="402" customFormat="1">
      <c r="A93" s="348">
        <v>17</v>
      </c>
      <c r="B93" s="384" t="s">
        <v>789</v>
      </c>
      <c r="C93" s="411" t="s">
        <v>117</v>
      </c>
      <c r="D93" s="412">
        <v>0.26600000000000001</v>
      </c>
      <c r="E93" s="412">
        <v>0.26600000000000001</v>
      </c>
      <c r="F93" s="357" t="s">
        <v>554</v>
      </c>
      <c r="G93" s="379"/>
    </row>
    <row r="94" spans="1:7" s="402" customFormat="1">
      <c r="A94" s="348">
        <v>18</v>
      </c>
      <c r="B94" s="348" t="s">
        <v>692</v>
      </c>
      <c r="C94" s="640" t="s">
        <v>117</v>
      </c>
      <c r="D94" s="431">
        <v>3.6</v>
      </c>
      <c r="E94" s="431">
        <v>3.6</v>
      </c>
      <c r="F94" s="77" t="s">
        <v>549</v>
      </c>
      <c r="G94" s="435"/>
    </row>
    <row r="95" spans="1:7" s="402" customFormat="1">
      <c r="A95" s="348">
        <v>19</v>
      </c>
      <c r="B95" s="85" t="s">
        <v>790</v>
      </c>
      <c r="C95" s="83" t="s">
        <v>117</v>
      </c>
      <c r="D95" s="680">
        <v>45.8</v>
      </c>
      <c r="E95" s="680">
        <v>25</v>
      </c>
      <c r="F95" s="641" t="s">
        <v>603</v>
      </c>
      <c r="G95" s="464"/>
    </row>
    <row r="96" spans="1:7" s="402" customFormat="1">
      <c r="A96" s="348">
        <v>20</v>
      </c>
      <c r="B96" s="58" t="s">
        <v>791</v>
      </c>
      <c r="C96" s="640" t="s">
        <v>117</v>
      </c>
      <c r="D96" s="431">
        <v>32.1</v>
      </c>
      <c r="E96" s="431">
        <v>10</v>
      </c>
      <c r="F96" s="640" t="s">
        <v>272</v>
      </c>
      <c r="G96" s="435"/>
    </row>
    <row r="97" spans="1:8" s="402" customFormat="1">
      <c r="A97" s="348">
        <v>21</v>
      </c>
      <c r="B97" s="85" t="s">
        <v>792</v>
      </c>
      <c r="C97" s="640" t="s">
        <v>117</v>
      </c>
      <c r="D97" s="431">
        <v>13.85</v>
      </c>
      <c r="E97" s="431">
        <v>6.2655000000000003</v>
      </c>
      <c r="F97" s="641" t="s">
        <v>541</v>
      </c>
      <c r="G97" s="464"/>
    </row>
    <row r="98" spans="1:8" s="402" customFormat="1">
      <c r="A98" s="348">
        <v>22</v>
      </c>
      <c r="B98" s="85" t="s">
        <v>793</v>
      </c>
      <c r="C98" s="640" t="s">
        <v>117</v>
      </c>
      <c r="D98" s="431">
        <v>63.2</v>
      </c>
      <c r="E98" s="431">
        <v>17.600000000000001</v>
      </c>
      <c r="F98" s="641" t="s">
        <v>794</v>
      </c>
      <c r="G98" s="464"/>
    </row>
    <row r="99" spans="1:8" s="402" customFormat="1">
      <c r="A99" s="348">
        <v>23</v>
      </c>
      <c r="B99" s="85" t="s">
        <v>795</v>
      </c>
      <c r="C99" s="640" t="s">
        <v>117</v>
      </c>
      <c r="D99" s="431">
        <v>10</v>
      </c>
      <c r="E99" s="431">
        <v>10</v>
      </c>
      <c r="F99" s="641" t="s">
        <v>554</v>
      </c>
      <c r="G99" s="464"/>
    </row>
    <row r="100" spans="1:8" s="402" customFormat="1" ht="31">
      <c r="A100" s="348">
        <v>24</v>
      </c>
      <c r="B100" s="85" t="s">
        <v>1196</v>
      </c>
      <c r="C100" s="640" t="s">
        <v>117</v>
      </c>
      <c r="D100" s="431">
        <v>8.01</v>
      </c>
      <c r="E100" s="431">
        <v>8.01</v>
      </c>
      <c r="F100" s="641" t="s">
        <v>454</v>
      </c>
      <c r="G100" s="464"/>
    </row>
    <row r="101" spans="1:8" s="402" customFormat="1">
      <c r="A101" s="348">
        <v>25</v>
      </c>
      <c r="B101" s="348" t="s">
        <v>798</v>
      </c>
      <c r="C101" s="802" t="s">
        <v>114</v>
      </c>
      <c r="D101" s="412">
        <v>50</v>
      </c>
      <c r="E101" s="412">
        <v>10</v>
      </c>
      <c r="F101" s="357" t="s">
        <v>281</v>
      </c>
      <c r="G101" s="378"/>
    </row>
    <row r="102" spans="1:8" s="566" customFormat="1" ht="16.5">
      <c r="A102" s="348">
        <v>26</v>
      </c>
      <c r="B102" s="85" t="s">
        <v>800</v>
      </c>
      <c r="C102" s="640" t="s">
        <v>117</v>
      </c>
      <c r="D102" s="59">
        <v>6.6</v>
      </c>
      <c r="E102" s="59">
        <v>0.3</v>
      </c>
      <c r="F102" s="640" t="s">
        <v>551</v>
      </c>
      <c r="G102" s="658"/>
    </row>
    <row r="103" spans="1:8" s="402" customFormat="1">
      <c r="A103" s="380" t="s">
        <v>187</v>
      </c>
      <c r="B103" s="683" t="s">
        <v>807</v>
      </c>
      <c r="C103" s="289"/>
      <c r="D103" s="675">
        <f>D104+D111+D124+D131</f>
        <v>192.12499999999997</v>
      </c>
      <c r="E103" s="675">
        <f>E104+E111+E124+E131</f>
        <v>155.12499999999997</v>
      </c>
      <c r="F103" s="357"/>
      <c r="G103" s="763"/>
      <c r="H103" s="795"/>
    </row>
    <row r="104" spans="1:8" s="402" customFormat="1" ht="30">
      <c r="A104" s="95" t="s">
        <v>22</v>
      </c>
      <c r="B104" s="86" t="s">
        <v>1349</v>
      </c>
      <c r="C104" s="289"/>
      <c r="D104" s="678">
        <f>SUM(D105:D110)</f>
        <v>83.169999999999987</v>
      </c>
      <c r="E104" s="678">
        <f>SUM(E105:E110)</f>
        <v>83.169999999999987</v>
      </c>
      <c r="F104" s="357"/>
      <c r="G104" s="379"/>
    </row>
    <row r="105" spans="1:8" s="402" customFormat="1" ht="26">
      <c r="A105" s="383">
        <v>1</v>
      </c>
      <c r="B105" s="384" t="s">
        <v>808</v>
      </c>
      <c r="C105" s="392" t="s">
        <v>10</v>
      </c>
      <c r="D105" s="412">
        <v>0.6</v>
      </c>
      <c r="E105" s="412">
        <v>0.6</v>
      </c>
      <c r="F105" s="357" t="s">
        <v>809</v>
      </c>
      <c r="G105" s="379" t="s">
        <v>971</v>
      </c>
    </row>
    <row r="106" spans="1:8" s="402" customFormat="1" ht="46.5">
      <c r="A106" s="383">
        <v>2</v>
      </c>
      <c r="B106" s="384" t="s">
        <v>811</v>
      </c>
      <c r="C106" s="392" t="s">
        <v>10</v>
      </c>
      <c r="D106" s="412">
        <v>80.5</v>
      </c>
      <c r="E106" s="412">
        <v>80.5</v>
      </c>
      <c r="F106" s="357" t="s">
        <v>812</v>
      </c>
      <c r="G106" s="379" t="s">
        <v>971</v>
      </c>
    </row>
    <row r="107" spans="1:8" s="402" customFormat="1" ht="39">
      <c r="A107" s="383">
        <v>3</v>
      </c>
      <c r="B107" s="384" t="s">
        <v>813</v>
      </c>
      <c r="C107" s="392" t="s">
        <v>10</v>
      </c>
      <c r="D107" s="412">
        <v>0.7</v>
      </c>
      <c r="E107" s="412">
        <v>0.7</v>
      </c>
      <c r="F107" s="357" t="s">
        <v>265</v>
      </c>
      <c r="G107" s="379" t="s">
        <v>814</v>
      </c>
    </row>
    <row r="108" spans="1:8" s="402" customFormat="1" ht="46.5">
      <c r="A108" s="383">
        <v>4</v>
      </c>
      <c r="B108" s="348" t="s">
        <v>815</v>
      </c>
      <c r="C108" s="360" t="s">
        <v>10</v>
      </c>
      <c r="D108" s="412">
        <v>7.0000000000000007E-2</v>
      </c>
      <c r="E108" s="412">
        <v>7.0000000000000007E-2</v>
      </c>
      <c r="F108" s="357" t="s">
        <v>427</v>
      </c>
      <c r="G108" s="379" t="s">
        <v>972</v>
      </c>
    </row>
    <row r="109" spans="1:8" s="402" customFormat="1" ht="39">
      <c r="A109" s="383">
        <v>5</v>
      </c>
      <c r="B109" s="384" t="s">
        <v>816</v>
      </c>
      <c r="C109" s="392" t="s">
        <v>11</v>
      </c>
      <c r="D109" s="412">
        <v>1</v>
      </c>
      <c r="E109" s="412">
        <v>1</v>
      </c>
      <c r="F109" s="357" t="s">
        <v>265</v>
      </c>
      <c r="G109" s="379" t="s">
        <v>817</v>
      </c>
    </row>
    <row r="110" spans="1:8" s="402" customFormat="1" ht="26">
      <c r="A110" s="383">
        <v>6</v>
      </c>
      <c r="B110" s="384" t="s">
        <v>818</v>
      </c>
      <c r="C110" s="392" t="s">
        <v>10</v>
      </c>
      <c r="D110" s="681">
        <v>0.3</v>
      </c>
      <c r="E110" s="681">
        <v>0.3</v>
      </c>
      <c r="F110" s="357" t="s">
        <v>675</v>
      </c>
      <c r="G110" s="379" t="s">
        <v>819</v>
      </c>
    </row>
    <row r="111" spans="1:8" s="402" customFormat="1" ht="45">
      <c r="A111" s="95" t="s">
        <v>24</v>
      </c>
      <c r="B111" s="606" t="s">
        <v>1351</v>
      </c>
      <c r="C111" s="289"/>
      <c r="D111" s="678">
        <f>SUM(D112:D122)</f>
        <v>10.93</v>
      </c>
      <c r="E111" s="678">
        <f>SUM(E112:E122)</f>
        <v>10.93</v>
      </c>
      <c r="F111" s="607"/>
      <c r="G111" s="608"/>
    </row>
    <row r="112" spans="1:8" s="402" customFormat="1" ht="31">
      <c r="A112" s="383">
        <v>1</v>
      </c>
      <c r="B112" s="384" t="s">
        <v>820</v>
      </c>
      <c r="C112" s="360" t="s">
        <v>16</v>
      </c>
      <c r="D112" s="412">
        <v>0.53</v>
      </c>
      <c r="E112" s="412">
        <v>0.53</v>
      </c>
      <c r="F112" s="357" t="s">
        <v>274</v>
      </c>
      <c r="G112" s="379" t="s">
        <v>821</v>
      </c>
    </row>
    <row r="113" spans="1:7" s="402" customFormat="1" ht="39">
      <c r="A113" s="383">
        <v>2</v>
      </c>
      <c r="B113" s="384" t="s">
        <v>822</v>
      </c>
      <c r="C113" s="392" t="s">
        <v>16</v>
      </c>
      <c r="D113" s="412">
        <v>0.32</v>
      </c>
      <c r="E113" s="412">
        <v>0.32</v>
      </c>
      <c r="F113" s="357" t="s">
        <v>484</v>
      </c>
      <c r="G113" s="379" t="s">
        <v>829</v>
      </c>
    </row>
    <row r="114" spans="1:7" s="402" customFormat="1" ht="39">
      <c r="A114" s="383">
        <v>3</v>
      </c>
      <c r="B114" s="384" t="s">
        <v>823</v>
      </c>
      <c r="C114" s="360" t="s">
        <v>96</v>
      </c>
      <c r="D114" s="412">
        <v>0.32</v>
      </c>
      <c r="E114" s="412">
        <v>0.32</v>
      </c>
      <c r="F114" s="357" t="s">
        <v>603</v>
      </c>
      <c r="G114" s="379" t="s">
        <v>829</v>
      </c>
    </row>
    <row r="115" spans="1:7" s="402" customFormat="1" ht="31">
      <c r="A115" s="383">
        <v>4</v>
      </c>
      <c r="B115" s="384" t="s">
        <v>825</v>
      </c>
      <c r="C115" s="360" t="s">
        <v>96</v>
      </c>
      <c r="D115" s="412">
        <v>0.6</v>
      </c>
      <c r="E115" s="412">
        <v>0.6</v>
      </c>
      <c r="F115" s="357" t="s">
        <v>281</v>
      </c>
      <c r="G115" s="379" t="s">
        <v>973</v>
      </c>
    </row>
    <row r="116" spans="1:7" s="402" customFormat="1" ht="39">
      <c r="A116" s="383">
        <v>5</v>
      </c>
      <c r="B116" s="384" t="s">
        <v>826</v>
      </c>
      <c r="C116" s="392" t="s">
        <v>96</v>
      </c>
      <c r="D116" s="412">
        <v>0.1</v>
      </c>
      <c r="E116" s="412">
        <v>0.1</v>
      </c>
      <c r="F116" s="357" t="s">
        <v>417</v>
      </c>
      <c r="G116" s="379" t="s">
        <v>827</v>
      </c>
    </row>
    <row r="117" spans="1:7" s="402" customFormat="1" ht="31">
      <c r="A117" s="383">
        <v>6</v>
      </c>
      <c r="B117" s="384" t="s">
        <v>1144</v>
      </c>
      <c r="C117" s="392" t="s">
        <v>96</v>
      </c>
      <c r="D117" s="412">
        <v>1.1000000000000001</v>
      </c>
      <c r="E117" s="412">
        <v>1.1000000000000001</v>
      </c>
      <c r="F117" s="360" t="s">
        <v>905</v>
      </c>
      <c r="G117" s="379" t="s">
        <v>1145</v>
      </c>
    </row>
    <row r="118" spans="1:7" s="402" customFormat="1" ht="39">
      <c r="A118" s="383">
        <v>7</v>
      </c>
      <c r="B118" s="348" t="s">
        <v>828</v>
      </c>
      <c r="C118" s="360" t="s">
        <v>141</v>
      </c>
      <c r="D118" s="412">
        <v>1.17</v>
      </c>
      <c r="E118" s="412">
        <v>1.17</v>
      </c>
      <c r="F118" s="357" t="s">
        <v>420</v>
      </c>
      <c r="G118" s="379" t="s">
        <v>829</v>
      </c>
    </row>
    <row r="119" spans="1:7" s="402" customFormat="1" ht="39">
      <c r="A119" s="383">
        <v>8</v>
      </c>
      <c r="B119" s="384" t="s">
        <v>832</v>
      </c>
      <c r="C119" s="392" t="s">
        <v>138</v>
      </c>
      <c r="D119" s="412">
        <v>0.05</v>
      </c>
      <c r="E119" s="412">
        <v>0.05</v>
      </c>
      <c r="F119" s="357" t="s">
        <v>291</v>
      </c>
      <c r="G119" s="379" t="s">
        <v>829</v>
      </c>
    </row>
    <row r="120" spans="1:7" s="402" customFormat="1" ht="31">
      <c r="A120" s="383">
        <v>9</v>
      </c>
      <c r="B120" s="384" t="s">
        <v>1141</v>
      </c>
      <c r="C120" s="392" t="s">
        <v>98</v>
      </c>
      <c r="D120" s="445">
        <v>3.07</v>
      </c>
      <c r="E120" s="445">
        <v>3.07</v>
      </c>
      <c r="F120" s="360" t="s">
        <v>1142</v>
      </c>
      <c r="G120" s="379" t="s">
        <v>1143</v>
      </c>
    </row>
    <row r="121" spans="1:7" s="402" customFormat="1" ht="39">
      <c r="A121" s="383">
        <v>10</v>
      </c>
      <c r="B121" s="348" t="s">
        <v>836</v>
      </c>
      <c r="C121" s="360" t="s">
        <v>17</v>
      </c>
      <c r="D121" s="412">
        <v>0.56999999999999995</v>
      </c>
      <c r="E121" s="412">
        <v>0.56999999999999995</v>
      </c>
      <c r="F121" s="357" t="s">
        <v>420</v>
      </c>
      <c r="G121" s="379" t="s">
        <v>829</v>
      </c>
    </row>
    <row r="122" spans="1:7" s="402" customFormat="1" ht="39">
      <c r="A122" s="383">
        <v>11</v>
      </c>
      <c r="B122" s="348" t="s">
        <v>839</v>
      </c>
      <c r="C122" s="360" t="s">
        <v>132</v>
      </c>
      <c r="D122" s="412">
        <v>3.1</v>
      </c>
      <c r="E122" s="412">
        <v>3.1</v>
      </c>
      <c r="F122" s="357" t="s">
        <v>420</v>
      </c>
      <c r="G122" s="379" t="s">
        <v>829</v>
      </c>
    </row>
    <row r="123" spans="1:7" ht="26">
      <c r="A123" s="858">
        <v>12</v>
      </c>
      <c r="B123" s="85" t="s">
        <v>1515</v>
      </c>
      <c r="C123" s="858" t="s">
        <v>123</v>
      </c>
      <c r="D123" s="858">
        <v>1.2</v>
      </c>
      <c r="E123" s="859">
        <f>D123</f>
        <v>1.2</v>
      </c>
      <c r="F123" s="860" t="s">
        <v>541</v>
      </c>
      <c r="G123" s="464" t="s">
        <v>1516</v>
      </c>
    </row>
    <row r="124" spans="1:7" s="402" customFormat="1" ht="30">
      <c r="A124" s="95" t="s">
        <v>26</v>
      </c>
      <c r="B124" s="86" t="s">
        <v>1352</v>
      </c>
      <c r="C124" s="289"/>
      <c r="D124" s="678">
        <f>SUM(D125:D130)</f>
        <v>45.424999999999997</v>
      </c>
      <c r="E124" s="678">
        <f>SUM(E125:E130)</f>
        <v>45.424999999999997</v>
      </c>
      <c r="F124" s="357"/>
      <c r="G124" s="379"/>
    </row>
    <row r="125" spans="1:7" s="402" customFormat="1" ht="52">
      <c r="A125" s="383">
        <v>1</v>
      </c>
      <c r="B125" s="384" t="s">
        <v>872</v>
      </c>
      <c r="C125" s="392" t="s">
        <v>117</v>
      </c>
      <c r="D125" s="412">
        <v>0.56999999999999995</v>
      </c>
      <c r="E125" s="412">
        <v>0.56999999999999995</v>
      </c>
      <c r="F125" s="357" t="s">
        <v>554</v>
      </c>
      <c r="G125" s="379" t="s">
        <v>873</v>
      </c>
    </row>
    <row r="126" spans="1:7" s="402" customFormat="1" ht="31">
      <c r="A126" s="383">
        <v>2</v>
      </c>
      <c r="B126" s="384" t="s">
        <v>876</v>
      </c>
      <c r="C126" s="360" t="s">
        <v>117</v>
      </c>
      <c r="D126" s="412">
        <v>29.7</v>
      </c>
      <c r="E126" s="412">
        <v>29.7</v>
      </c>
      <c r="F126" s="357" t="s">
        <v>877</v>
      </c>
      <c r="G126" s="609" t="s">
        <v>878</v>
      </c>
    </row>
    <row r="127" spans="1:7" s="402" customFormat="1" ht="26">
      <c r="A127" s="383">
        <v>3</v>
      </c>
      <c r="B127" s="384" t="s">
        <v>881</v>
      </c>
      <c r="C127" s="360" t="s">
        <v>117</v>
      </c>
      <c r="D127" s="412">
        <v>12.7</v>
      </c>
      <c r="E127" s="412">
        <v>12.7</v>
      </c>
      <c r="F127" s="357" t="s">
        <v>978</v>
      </c>
      <c r="G127" s="379" t="s">
        <v>979</v>
      </c>
    </row>
    <row r="128" spans="1:7" s="402" customFormat="1" ht="26">
      <c r="A128" s="383">
        <v>4</v>
      </c>
      <c r="B128" s="384" t="s">
        <v>1139</v>
      </c>
      <c r="C128" s="392" t="s">
        <v>98</v>
      </c>
      <c r="D128" s="412">
        <v>2.2000000000000002</v>
      </c>
      <c r="E128" s="412">
        <v>2.2000000000000002</v>
      </c>
      <c r="F128" s="357" t="s">
        <v>281</v>
      </c>
      <c r="G128" s="379" t="s">
        <v>1140</v>
      </c>
    </row>
    <row r="129" spans="1:7" s="402" customFormat="1" ht="78">
      <c r="A129" s="383">
        <v>5</v>
      </c>
      <c r="B129" s="384" t="s">
        <v>884</v>
      </c>
      <c r="C129" s="360" t="s">
        <v>100</v>
      </c>
      <c r="D129" s="412">
        <v>9.5000000000000001E-2</v>
      </c>
      <c r="E129" s="412">
        <v>9.5000000000000001E-2</v>
      </c>
      <c r="F129" s="357" t="s">
        <v>427</v>
      </c>
      <c r="G129" s="379" t="s">
        <v>885</v>
      </c>
    </row>
    <row r="130" spans="1:7" s="402" customFormat="1" ht="78">
      <c r="A130" s="383">
        <v>6</v>
      </c>
      <c r="B130" s="384" t="s">
        <v>884</v>
      </c>
      <c r="C130" s="360" t="s">
        <v>100</v>
      </c>
      <c r="D130" s="412">
        <v>0.16</v>
      </c>
      <c r="E130" s="412">
        <v>0.16</v>
      </c>
      <c r="F130" s="357" t="s">
        <v>420</v>
      </c>
      <c r="G130" s="379" t="s">
        <v>885</v>
      </c>
    </row>
    <row r="131" spans="1:7" s="686" customFormat="1" ht="30">
      <c r="A131" s="472" t="s">
        <v>28</v>
      </c>
      <c r="B131" s="716" t="s">
        <v>1353</v>
      </c>
      <c r="C131" s="299"/>
      <c r="D131" s="688">
        <f>SUM(D132:D135)</f>
        <v>52.6</v>
      </c>
      <c r="E131" s="688">
        <f>SUM(E132:E135)</f>
        <v>15.6</v>
      </c>
      <c r="F131" s="472"/>
      <c r="G131" s="472"/>
    </row>
    <row r="132" spans="1:7" s="402" customFormat="1" ht="39">
      <c r="A132" s="383">
        <v>1</v>
      </c>
      <c r="B132" s="85" t="s">
        <v>843</v>
      </c>
      <c r="C132" s="83" t="s">
        <v>153</v>
      </c>
      <c r="D132" s="432">
        <v>0.2</v>
      </c>
      <c r="E132" s="432">
        <v>0.2</v>
      </c>
      <c r="F132" s="641" t="s">
        <v>632</v>
      </c>
      <c r="G132" s="379" t="s">
        <v>975</v>
      </c>
    </row>
    <row r="133" spans="1:7" s="402" customFormat="1" ht="26">
      <c r="A133" s="383">
        <v>2</v>
      </c>
      <c r="B133" s="85" t="s">
        <v>844</v>
      </c>
      <c r="C133" s="83" t="s">
        <v>153</v>
      </c>
      <c r="D133" s="432">
        <v>2.4</v>
      </c>
      <c r="E133" s="432">
        <v>2.4</v>
      </c>
      <c r="F133" s="641" t="s">
        <v>427</v>
      </c>
      <c r="G133" s="379" t="s">
        <v>845</v>
      </c>
    </row>
    <row r="134" spans="1:7" s="402" customFormat="1" ht="26">
      <c r="A134" s="383">
        <v>3</v>
      </c>
      <c r="B134" s="85" t="s">
        <v>846</v>
      </c>
      <c r="C134" s="83" t="s">
        <v>153</v>
      </c>
      <c r="D134" s="432">
        <v>20</v>
      </c>
      <c r="E134" s="432">
        <v>3</v>
      </c>
      <c r="F134" s="641" t="s">
        <v>484</v>
      </c>
      <c r="G134" s="379" t="s">
        <v>976</v>
      </c>
    </row>
    <row r="135" spans="1:7" s="402" customFormat="1" ht="26">
      <c r="A135" s="498">
        <v>4</v>
      </c>
      <c r="B135" s="684" t="s">
        <v>847</v>
      </c>
      <c r="C135" s="499" t="s">
        <v>153</v>
      </c>
      <c r="D135" s="682">
        <v>30</v>
      </c>
      <c r="E135" s="682">
        <v>10</v>
      </c>
      <c r="F135" s="593" t="s">
        <v>265</v>
      </c>
      <c r="G135" s="501" t="s">
        <v>848</v>
      </c>
    </row>
    <row r="136" spans="1:7">
      <c r="E136" s="361"/>
      <c r="F136" s="361"/>
      <c r="G136" s="361"/>
    </row>
    <row r="137" spans="1:7">
      <c r="E137" s="361"/>
      <c r="F137" s="361"/>
      <c r="G137" s="361"/>
    </row>
    <row r="138" spans="1:7">
      <c r="E138" s="361"/>
      <c r="F138" s="361"/>
      <c r="G138" s="361"/>
    </row>
    <row r="139" spans="1:7">
      <c r="E139" s="361"/>
      <c r="F139" s="361"/>
      <c r="G139" s="361"/>
    </row>
    <row r="140" spans="1:7">
      <c r="E140" s="361"/>
      <c r="F140" s="361"/>
      <c r="G140" s="361"/>
    </row>
    <row r="141" spans="1:7">
      <c r="E141" s="361"/>
      <c r="F141" s="361"/>
      <c r="G141" s="361"/>
    </row>
    <row r="142" spans="1:7">
      <c r="E142" s="361"/>
      <c r="F142" s="361"/>
      <c r="G142" s="361"/>
    </row>
    <row r="143" spans="1:7">
      <c r="E143" s="361"/>
      <c r="F143" s="361"/>
      <c r="G143" s="361"/>
    </row>
    <row r="144" spans="1:7">
      <c r="E144" s="361"/>
      <c r="F144" s="361"/>
      <c r="G144" s="361"/>
    </row>
    <row r="145" spans="5:7">
      <c r="E145" s="361"/>
      <c r="F145" s="361"/>
      <c r="G145" s="361"/>
    </row>
    <row r="146" spans="5:7">
      <c r="E146" s="361"/>
      <c r="F146" s="361"/>
      <c r="G146" s="361"/>
    </row>
    <row r="147" spans="5:7">
      <c r="E147" s="361"/>
      <c r="F147" s="361"/>
      <c r="G147" s="361"/>
    </row>
    <row r="148" spans="5:7">
      <c r="E148" s="361"/>
      <c r="F148" s="361"/>
      <c r="G148" s="361"/>
    </row>
    <row r="149" spans="5:7">
      <c r="E149" s="361"/>
      <c r="F149" s="361"/>
      <c r="G149" s="361"/>
    </row>
    <row r="150" spans="5:7">
      <c r="E150" s="361"/>
      <c r="F150" s="361"/>
      <c r="G150" s="361"/>
    </row>
    <row r="151" spans="5:7">
      <c r="E151" s="361"/>
      <c r="F151" s="361"/>
      <c r="G151" s="361"/>
    </row>
    <row r="152" spans="5:7">
      <c r="E152" s="361"/>
      <c r="F152" s="361"/>
      <c r="G152" s="361"/>
    </row>
    <row r="153" spans="5:7">
      <c r="E153" s="361"/>
      <c r="F153" s="361"/>
      <c r="G153" s="361"/>
    </row>
    <row r="154" spans="5:7">
      <c r="E154" s="361"/>
      <c r="F154" s="361"/>
      <c r="G154" s="361"/>
    </row>
    <row r="155" spans="5:7">
      <c r="E155" s="361"/>
      <c r="F155" s="361"/>
      <c r="G155" s="361"/>
    </row>
    <row r="156" spans="5:7">
      <c r="E156" s="361"/>
      <c r="F156" s="361"/>
      <c r="G156" s="361"/>
    </row>
    <row r="157" spans="5:7">
      <c r="E157" s="361"/>
      <c r="F157" s="361"/>
      <c r="G157" s="361"/>
    </row>
    <row r="158" spans="5:7">
      <c r="E158" s="361"/>
      <c r="F158" s="361"/>
      <c r="G158" s="361"/>
    </row>
    <row r="159" spans="5:7">
      <c r="E159" s="361"/>
      <c r="F159" s="361"/>
      <c r="G159" s="361"/>
    </row>
    <row r="160" spans="5:7">
      <c r="E160" s="361"/>
      <c r="F160" s="361"/>
      <c r="G160" s="361"/>
    </row>
    <row r="161" spans="5:7">
      <c r="E161" s="361"/>
      <c r="F161" s="361"/>
      <c r="G161" s="361"/>
    </row>
    <row r="162" spans="5:7">
      <c r="E162" s="361"/>
      <c r="F162" s="361"/>
      <c r="G162" s="361"/>
    </row>
    <row r="163" spans="5:7">
      <c r="E163" s="361"/>
      <c r="F163" s="361"/>
      <c r="G163" s="361"/>
    </row>
    <row r="164" spans="5:7">
      <c r="E164" s="361"/>
      <c r="F164" s="361"/>
      <c r="G164" s="361"/>
    </row>
    <row r="165" spans="5:7">
      <c r="E165" s="361"/>
      <c r="F165" s="361"/>
      <c r="G165" s="361"/>
    </row>
    <row r="166" spans="5:7">
      <c r="E166" s="361"/>
      <c r="F166" s="361"/>
      <c r="G166" s="361"/>
    </row>
    <row r="167" spans="5:7">
      <c r="E167" s="361"/>
      <c r="F167" s="361"/>
      <c r="G167" s="361"/>
    </row>
    <row r="168" spans="5:7">
      <c r="E168" s="361"/>
      <c r="F168" s="361"/>
      <c r="G168" s="361"/>
    </row>
    <row r="169" spans="5:7">
      <c r="E169" s="361"/>
      <c r="F169" s="361"/>
      <c r="G169" s="361"/>
    </row>
    <row r="170" spans="5:7">
      <c r="E170" s="361"/>
      <c r="F170" s="361"/>
      <c r="G170" s="361"/>
    </row>
    <row r="171" spans="5:7">
      <c r="E171" s="361"/>
      <c r="F171" s="361"/>
      <c r="G171" s="361"/>
    </row>
    <row r="172" spans="5:7">
      <c r="E172" s="361"/>
      <c r="F172" s="361"/>
      <c r="G172" s="361"/>
    </row>
    <row r="173" spans="5:7">
      <c r="E173" s="361"/>
      <c r="F173" s="361"/>
      <c r="G173" s="361"/>
    </row>
    <row r="174" spans="5:7">
      <c r="E174" s="361"/>
      <c r="F174" s="361"/>
      <c r="G174" s="361"/>
    </row>
    <row r="175" spans="5:7">
      <c r="E175" s="361"/>
      <c r="F175" s="361"/>
      <c r="G175" s="361"/>
    </row>
    <row r="176" spans="5:7">
      <c r="E176" s="361"/>
      <c r="F176" s="361"/>
      <c r="G176" s="361"/>
    </row>
    <row r="177" spans="5:7">
      <c r="E177" s="361"/>
      <c r="F177" s="361"/>
      <c r="G177" s="361"/>
    </row>
    <row r="178" spans="5:7">
      <c r="E178" s="361"/>
      <c r="F178" s="361"/>
      <c r="G178" s="361"/>
    </row>
    <row r="179" spans="5:7">
      <c r="E179" s="361"/>
      <c r="F179" s="361"/>
      <c r="G179" s="361"/>
    </row>
    <row r="180" spans="5:7">
      <c r="E180" s="361"/>
      <c r="F180" s="361"/>
      <c r="G180" s="361"/>
    </row>
    <row r="181" spans="5:7">
      <c r="E181" s="361"/>
      <c r="F181" s="361"/>
      <c r="G181" s="361"/>
    </row>
    <row r="182" spans="5:7">
      <c r="E182" s="361"/>
      <c r="F182" s="361"/>
      <c r="G182" s="361"/>
    </row>
    <row r="183" spans="5:7">
      <c r="E183" s="361"/>
      <c r="F183" s="361"/>
      <c r="G183" s="361"/>
    </row>
    <row r="184" spans="5:7">
      <c r="E184" s="361"/>
      <c r="F184" s="361"/>
      <c r="G184" s="361"/>
    </row>
    <row r="185" spans="5:7">
      <c r="E185" s="361"/>
      <c r="F185" s="361"/>
      <c r="G185" s="361"/>
    </row>
    <row r="186" spans="5:7">
      <c r="E186" s="361"/>
      <c r="F186" s="361"/>
      <c r="G186" s="361"/>
    </row>
    <row r="187" spans="5:7">
      <c r="E187" s="361"/>
      <c r="F187" s="361"/>
      <c r="G187" s="361"/>
    </row>
    <row r="188" spans="5:7">
      <c r="E188" s="361"/>
      <c r="F188" s="361"/>
      <c r="G188" s="361"/>
    </row>
    <row r="189" spans="5:7">
      <c r="E189" s="361"/>
      <c r="F189" s="361"/>
      <c r="G189" s="361"/>
    </row>
    <row r="190" spans="5:7">
      <c r="E190" s="361"/>
      <c r="F190" s="361"/>
      <c r="G190" s="361"/>
    </row>
    <row r="191" spans="5:7">
      <c r="E191" s="361"/>
      <c r="F191" s="361"/>
      <c r="G191" s="361"/>
    </row>
    <row r="192" spans="5:7">
      <c r="E192" s="361"/>
      <c r="F192" s="361"/>
      <c r="G192" s="361"/>
    </row>
    <row r="193" spans="5:7">
      <c r="E193" s="361"/>
      <c r="F193" s="361"/>
      <c r="G193" s="361"/>
    </row>
    <row r="194" spans="5:7">
      <c r="E194" s="361"/>
      <c r="F194" s="361"/>
      <c r="G194" s="361"/>
    </row>
    <row r="195" spans="5:7">
      <c r="E195" s="361"/>
      <c r="F195" s="361"/>
      <c r="G195" s="361"/>
    </row>
    <row r="196" spans="5:7">
      <c r="E196" s="361"/>
      <c r="F196" s="361"/>
      <c r="G196" s="361"/>
    </row>
    <row r="197" spans="5:7">
      <c r="E197" s="361"/>
      <c r="F197" s="361"/>
      <c r="G197" s="361"/>
    </row>
    <row r="198" spans="5:7">
      <c r="E198" s="361"/>
      <c r="F198" s="361"/>
      <c r="G198" s="361"/>
    </row>
    <row r="199" spans="5:7">
      <c r="E199" s="361"/>
      <c r="F199" s="361"/>
      <c r="G199" s="361"/>
    </row>
    <row r="200" spans="5:7">
      <c r="E200" s="361"/>
      <c r="F200" s="361"/>
      <c r="G200" s="361"/>
    </row>
    <row r="201" spans="5:7">
      <c r="E201" s="361"/>
      <c r="F201" s="361"/>
      <c r="G201" s="361"/>
    </row>
    <row r="202" spans="5:7">
      <c r="E202" s="361"/>
      <c r="F202" s="361"/>
      <c r="G202" s="361"/>
    </row>
    <row r="203" spans="5:7">
      <c r="E203" s="361"/>
      <c r="F203" s="361"/>
      <c r="G203" s="361"/>
    </row>
    <row r="204" spans="5:7">
      <c r="E204" s="361"/>
      <c r="F204" s="361"/>
      <c r="G204" s="361"/>
    </row>
    <row r="205" spans="5:7">
      <c r="E205" s="361"/>
      <c r="F205" s="361"/>
      <c r="G205" s="361"/>
    </row>
    <row r="206" spans="5:7">
      <c r="E206" s="361"/>
      <c r="F206" s="361"/>
      <c r="G206" s="361"/>
    </row>
    <row r="207" spans="5:7">
      <c r="E207" s="361"/>
      <c r="F207" s="361"/>
      <c r="G207" s="361"/>
    </row>
    <row r="208" spans="5:7">
      <c r="E208" s="361"/>
      <c r="F208" s="361"/>
      <c r="G208" s="361"/>
    </row>
    <row r="209" spans="5:7">
      <c r="E209" s="361"/>
      <c r="F209" s="361"/>
      <c r="G209" s="361"/>
    </row>
    <row r="210" spans="5:7">
      <c r="E210" s="361"/>
      <c r="F210" s="361"/>
      <c r="G210" s="361"/>
    </row>
    <row r="211" spans="5:7">
      <c r="E211" s="361"/>
      <c r="F211" s="361"/>
      <c r="G211" s="361"/>
    </row>
    <row r="212" spans="5:7">
      <c r="E212" s="361"/>
      <c r="F212" s="361"/>
      <c r="G212" s="361"/>
    </row>
    <row r="213" spans="5:7">
      <c r="E213" s="361"/>
      <c r="F213" s="361"/>
      <c r="G213" s="361"/>
    </row>
    <row r="214" spans="5:7">
      <c r="E214" s="361"/>
      <c r="F214" s="361"/>
      <c r="G214" s="361"/>
    </row>
    <row r="215" spans="5:7">
      <c r="E215" s="361"/>
      <c r="F215" s="361"/>
      <c r="G215" s="361"/>
    </row>
    <row r="216" spans="5:7">
      <c r="E216" s="361"/>
      <c r="F216" s="361"/>
      <c r="G216" s="361"/>
    </row>
    <row r="217" spans="5:7">
      <c r="E217" s="361"/>
      <c r="F217" s="361"/>
      <c r="G217" s="361"/>
    </row>
    <row r="218" spans="5:7">
      <c r="E218" s="361"/>
      <c r="F218" s="361"/>
      <c r="G218" s="361"/>
    </row>
    <row r="219" spans="5:7">
      <c r="E219" s="361"/>
      <c r="F219" s="361"/>
      <c r="G219" s="361"/>
    </row>
    <row r="220" spans="5:7">
      <c r="E220" s="361"/>
      <c r="F220" s="361"/>
      <c r="G220" s="361"/>
    </row>
    <row r="221" spans="5:7">
      <c r="E221" s="361"/>
      <c r="F221" s="361"/>
      <c r="G221" s="361"/>
    </row>
  </sheetData>
  <mergeCells count="2">
    <mergeCell ref="A3:G3"/>
    <mergeCell ref="A1:G2"/>
  </mergeCells>
  <printOptions horizontalCentered="1"/>
  <pageMargins left="0.23622047244094491" right="0.15748031496062992" top="0.2" bottom="0.4" header="0.2" footer="0.19685039370078741"/>
  <pageSetup paperSize="9" scale="90" orientation="landscape" r:id="rId1"/>
  <headerFooter>
    <oddFooter>&amp;A&amp;RPage &amp;P</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35"/>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H39" sqref="H39"/>
    </sheetView>
  </sheetViews>
  <sheetFormatPr defaultColWidth="8.84375" defaultRowHeight="15.5"/>
  <cols>
    <col min="1" max="1" width="4.84375" style="361" customWidth="1"/>
    <col min="2" max="2" width="48.07421875" style="361" customWidth="1"/>
    <col min="3" max="3" width="6.3046875" style="361" bestFit="1" customWidth="1"/>
    <col min="4" max="4" width="10.69140625" style="361" customWidth="1"/>
    <col min="5" max="5" width="13.3046875" style="344" customWidth="1"/>
    <col min="6" max="7" width="8.84375" style="361"/>
    <col min="8" max="8" width="17.84375" style="502" customWidth="1"/>
    <col min="9" max="105" width="8.84375" style="361"/>
    <col min="106" max="106" width="4.84375" style="361" customWidth="1"/>
    <col min="107" max="107" width="49.84375" style="361" customWidth="1"/>
    <col min="108" max="108" width="6.84375" style="361" customWidth="1"/>
    <col min="109" max="109" width="10.69140625" style="361" customWidth="1"/>
    <col min="110" max="110" width="13.3046875" style="361" customWidth="1"/>
    <col min="111" max="111" width="14.23046875" style="361" customWidth="1"/>
    <col min="112" max="112" width="19.23046875" style="361" customWidth="1"/>
    <col min="113" max="113" width="33.3046875" style="361" customWidth="1"/>
    <col min="114" max="114" width="35.3046875" style="361" customWidth="1"/>
    <col min="115" max="166" width="8.84375" style="361" customWidth="1"/>
    <col min="167" max="167" width="46.69140625" style="361" customWidth="1"/>
    <col min="168" max="177" width="8.84375" style="361"/>
    <col min="178" max="178" width="4.84375" style="361" customWidth="1"/>
    <col min="179" max="179" width="48.07421875" style="361" customWidth="1"/>
    <col min="180" max="180" width="6.3046875" style="361" bestFit="1" customWidth="1"/>
    <col min="181" max="181" width="10.69140625" style="361" customWidth="1"/>
    <col min="182" max="182" width="13.3046875" style="361" customWidth="1"/>
    <col min="183" max="183" width="17.84375" style="361" customWidth="1"/>
    <col min="184" max="184" width="28.07421875" style="361" customWidth="1"/>
    <col min="185" max="361" width="8.84375" style="361"/>
    <col min="362" max="362" width="4.84375" style="361" customWidth="1"/>
    <col min="363" max="363" width="49.84375" style="361" customWidth="1"/>
    <col min="364" max="364" width="6.84375" style="361" customWidth="1"/>
    <col min="365" max="365" width="10.69140625" style="361" customWidth="1"/>
    <col min="366" max="366" width="13.3046875" style="361" customWidth="1"/>
    <col min="367" max="367" width="14.23046875" style="361" customWidth="1"/>
    <col min="368" max="368" width="19.23046875" style="361" customWidth="1"/>
    <col min="369" max="369" width="33.3046875" style="361" customWidth="1"/>
    <col min="370" max="370" width="35.3046875" style="361" customWidth="1"/>
    <col min="371" max="422" width="8.84375" style="361" customWidth="1"/>
    <col min="423" max="423" width="46.69140625" style="361" customWidth="1"/>
    <col min="424" max="433" width="8.84375" style="361"/>
    <col min="434" max="434" width="4.84375" style="361" customWidth="1"/>
    <col min="435" max="435" width="48.07421875" style="361" customWidth="1"/>
    <col min="436" max="436" width="6.3046875" style="361" bestFit="1" customWidth="1"/>
    <col min="437" max="437" width="10.69140625" style="361" customWidth="1"/>
    <col min="438" max="438" width="13.3046875" style="361" customWidth="1"/>
    <col min="439" max="439" width="17.84375" style="361" customWidth="1"/>
    <col min="440" max="440" width="28.07421875" style="361" customWidth="1"/>
    <col min="441" max="617" width="8.84375" style="361"/>
    <col min="618" max="618" width="4.84375" style="361" customWidth="1"/>
    <col min="619" max="619" width="49.84375" style="361" customWidth="1"/>
    <col min="620" max="620" width="6.84375" style="361" customWidth="1"/>
    <col min="621" max="621" width="10.69140625" style="361" customWidth="1"/>
    <col min="622" max="622" width="13.3046875" style="361" customWidth="1"/>
    <col min="623" max="623" width="14.23046875" style="361" customWidth="1"/>
    <col min="624" max="624" width="19.23046875" style="361" customWidth="1"/>
    <col min="625" max="625" width="33.3046875" style="361" customWidth="1"/>
    <col min="626" max="626" width="35.3046875" style="361" customWidth="1"/>
    <col min="627" max="678" width="8.84375" style="361" customWidth="1"/>
    <col min="679" max="679" width="46.69140625" style="361" customWidth="1"/>
    <col min="680" max="689" width="8.84375" style="361"/>
    <col min="690" max="690" width="4.84375" style="361" customWidth="1"/>
    <col min="691" max="691" width="48.07421875" style="361" customWidth="1"/>
    <col min="692" max="692" width="6.3046875" style="361" bestFit="1" customWidth="1"/>
    <col min="693" max="693" width="10.69140625" style="361" customWidth="1"/>
    <col min="694" max="694" width="13.3046875" style="361" customWidth="1"/>
    <col min="695" max="695" width="17.84375" style="361" customWidth="1"/>
    <col min="696" max="696" width="28.07421875" style="361" customWidth="1"/>
    <col min="697" max="873" width="8.84375" style="361"/>
    <col min="874" max="874" width="4.84375" style="361" customWidth="1"/>
    <col min="875" max="875" width="49.84375" style="361" customWidth="1"/>
    <col min="876" max="876" width="6.84375" style="361" customWidth="1"/>
    <col min="877" max="877" width="10.69140625" style="361" customWidth="1"/>
    <col min="878" max="878" width="13.3046875" style="361" customWidth="1"/>
    <col min="879" max="879" width="14.23046875" style="361" customWidth="1"/>
    <col min="880" max="880" width="19.23046875" style="361" customWidth="1"/>
    <col min="881" max="881" width="33.3046875" style="361" customWidth="1"/>
    <col min="882" max="882" width="35.3046875" style="361" customWidth="1"/>
    <col min="883" max="934" width="8.84375" style="361" customWidth="1"/>
    <col min="935" max="935" width="46.69140625" style="361" customWidth="1"/>
    <col min="936" max="945" width="8.84375" style="361"/>
    <col min="946" max="946" width="4.84375" style="361" customWidth="1"/>
    <col min="947" max="947" width="48.07421875" style="361" customWidth="1"/>
    <col min="948" max="948" width="6.3046875" style="361" bestFit="1" customWidth="1"/>
    <col min="949" max="949" width="10.69140625" style="361" customWidth="1"/>
    <col min="950" max="950" width="13.3046875" style="361" customWidth="1"/>
    <col min="951" max="951" width="17.84375" style="361" customWidth="1"/>
    <col min="952" max="952" width="28.07421875" style="361" customWidth="1"/>
    <col min="953" max="1129" width="8.84375" style="361"/>
    <col min="1130" max="1130" width="4.84375" style="361" customWidth="1"/>
    <col min="1131" max="1131" width="49.84375" style="361" customWidth="1"/>
    <col min="1132" max="1132" width="6.84375" style="361" customWidth="1"/>
    <col min="1133" max="1133" width="10.69140625" style="361" customWidth="1"/>
    <col min="1134" max="1134" width="13.3046875" style="361" customWidth="1"/>
    <col min="1135" max="1135" width="14.23046875" style="361" customWidth="1"/>
    <col min="1136" max="1136" width="19.23046875" style="361" customWidth="1"/>
    <col min="1137" max="1137" width="33.3046875" style="361" customWidth="1"/>
    <col min="1138" max="1138" width="35.3046875" style="361" customWidth="1"/>
    <col min="1139" max="1190" width="8.84375" style="361" customWidth="1"/>
    <col min="1191" max="1191" width="46.69140625" style="361" customWidth="1"/>
    <col min="1192" max="1201" width="8.84375" style="361"/>
    <col min="1202" max="1202" width="4.84375" style="361" customWidth="1"/>
    <col min="1203" max="1203" width="48.07421875" style="361" customWidth="1"/>
    <col min="1204" max="1204" width="6.3046875" style="361" bestFit="1" customWidth="1"/>
    <col min="1205" max="1205" width="10.69140625" style="361" customWidth="1"/>
    <col min="1206" max="1206" width="13.3046875" style="361" customWidth="1"/>
    <col min="1207" max="1207" width="17.84375" style="361" customWidth="1"/>
    <col min="1208" max="1208" width="28.07421875" style="361" customWidth="1"/>
    <col min="1209" max="1385" width="8.84375" style="361"/>
    <col min="1386" max="1386" width="4.84375" style="361" customWidth="1"/>
    <col min="1387" max="1387" width="49.84375" style="361" customWidth="1"/>
    <col min="1388" max="1388" width="6.84375" style="361" customWidth="1"/>
    <col min="1389" max="1389" width="10.69140625" style="361" customWidth="1"/>
    <col min="1390" max="1390" width="13.3046875" style="361" customWidth="1"/>
    <col min="1391" max="1391" width="14.23046875" style="361" customWidth="1"/>
    <col min="1392" max="1392" width="19.23046875" style="361" customWidth="1"/>
    <col min="1393" max="1393" width="33.3046875" style="361" customWidth="1"/>
    <col min="1394" max="1394" width="35.3046875" style="361" customWidth="1"/>
    <col min="1395" max="1446" width="8.84375" style="361" customWidth="1"/>
    <col min="1447" max="1447" width="46.69140625" style="361" customWidth="1"/>
    <col min="1448" max="1457" width="8.84375" style="361"/>
    <col min="1458" max="1458" width="4.84375" style="361" customWidth="1"/>
    <col min="1459" max="1459" width="48.07421875" style="361" customWidth="1"/>
    <col min="1460" max="1460" width="6.3046875" style="361" bestFit="1" customWidth="1"/>
    <col min="1461" max="1461" width="10.69140625" style="361" customWidth="1"/>
    <col min="1462" max="1462" width="13.3046875" style="361" customWidth="1"/>
    <col min="1463" max="1463" width="17.84375" style="361" customWidth="1"/>
    <col min="1464" max="1464" width="28.07421875" style="361" customWidth="1"/>
    <col min="1465" max="1641" width="8.84375" style="361"/>
    <col min="1642" max="1642" width="4.84375" style="361" customWidth="1"/>
    <col min="1643" max="1643" width="49.84375" style="361" customWidth="1"/>
    <col min="1644" max="1644" width="6.84375" style="361" customWidth="1"/>
    <col min="1645" max="1645" width="10.69140625" style="361" customWidth="1"/>
    <col min="1646" max="1646" width="13.3046875" style="361" customWidth="1"/>
    <col min="1647" max="1647" width="14.23046875" style="361" customWidth="1"/>
    <col min="1648" max="1648" width="19.23046875" style="361" customWidth="1"/>
    <col min="1649" max="1649" width="33.3046875" style="361" customWidth="1"/>
    <col min="1650" max="1650" width="35.3046875" style="361" customWidth="1"/>
    <col min="1651" max="1702" width="8.84375" style="361" customWidth="1"/>
    <col min="1703" max="1703" width="46.69140625" style="361" customWidth="1"/>
    <col min="1704" max="1713" width="8.84375" style="361"/>
    <col min="1714" max="1714" width="4.84375" style="361" customWidth="1"/>
    <col min="1715" max="1715" width="48.07421875" style="361" customWidth="1"/>
    <col min="1716" max="1716" width="6.3046875" style="361" bestFit="1" customWidth="1"/>
    <col min="1717" max="1717" width="10.69140625" style="361" customWidth="1"/>
    <col min="1718" max="1718" width="13.3046875" style="361" customWidth="1"/>
    <col min="1719" max="1719" width="17.84375" style="361" customWidth="1"/>
    <col min="1720" max="1720" width="28.07421875" style="361" customWidth="1"/>
    <col min="1721" max="1897" width="8.84375" style="361"/>
    <col min="1898" max="1898" width="4.84375" style="361" customWidth="1"/>
    <col min="1899" max="1899" width="49.84375" style="361" customWidth="1"/>
    <col min="1900" max="1900" width="6.84375" style="361" customWidth="1"/>
    <col min="1901" max="1901" width="10.69140625" style="361" customWidth="1"/>
    <col min="1902" max="1902" width="13.3046875" style="361" customWidth="1"/>
    <col min="1903" max="1903" width="14.23046875" style="361" customWidth="1"/>
    <col min="1904" max="1904" width="19.23046875" style="361" customWidth="1"/>
    <col min="1905" max="1905" width="33.3046875" style="361" customWidth="1"/>
    <col min="1906" max="1906" width="35.3046875" style="361" customWidth="1"/>
    <col min="1907" max="1958" width="8.84375" style="361" customWidth="1"/>
    <col min="1959" max="1959" width="46.69140625" style="361" customWidth="1"/>
    <col min="1960" max="1969" width="8.84375" style="361"/>
    <col min="1970" max="1970" width="4.84375" style="361" customWidth="1"/>
    <col min="1971" max="1971" width="48.07421875" style="361" customWidth="1"/>
    <col min="1972" max="1972" width="6.3046875" style="361" bestFit="1" customWidth="1"/>
    <col min="1973" max="1973" width="10.69140625" style="361" customWidth="1"/>
    <col min="1974" max="1974" width="13.3046875" style="361" customWidth="1"/>
    <col min="1975" max="1975" width="17.84375" style="361" customWidth="1"/>
    <col min="1976" max="1976" width="28.07421875" style="361" customWidth="1"/>
    <col min="1977" max="2153" width="8.84375" style="361"/>
    <col min="2154" max="2154" width="4.84375" style="361" customWidth="1"/>
    <col min="2155" max="2155" width="49.84375" style="361" customWidth="1"/>
    <col min="2156" max="2156" width="6.84375" style="361" customWidth="1"/>
    <col min="2157" max="2157" width="10.69140625" style="361" customWidth="1"/>
    <col min="2158" max="2158" width="13.3046875" style="361" customWidth="1"/>
    <col min="2159" max="2159" width="14.23046875" style="361" customWidth="1"/>
    <col min="2160" max="2160" width="19.23046875" style="361" customWidth="1"/>
    <col min="2161" max="2161" width="33.3046875" style="361" customWidth="1"/>
    <col min="2162" max="2162" width="35.3046875" style="361" customWidth="1"/>
    <col min="2163" max="2214" width="8.84375" style="361" customWidth="1"/>
    <col min="2215" max="2215" width="46.69140625" style="361" customWidth="1"/>
    <col min="2216" max="2225" width="8.84375" style="361"/>
    <col min="2226" max="2226" width="4.84375" style="361" customWidth="1"/>
    <col min="2227" max="2227" width="48.07421875" style="361" customWidth="1"/>
    <col min="2228" max="2228" width="6.3046875" style="361" bestFit="1" customWidth="1"/>
    <col min="2229" max="2229" width="10.69140625" style="361" customWidth="1"/>
    <col min="2230" max="2230" width="13.3046875" style="361" customWidth="1"/>
    <col min="2231" max="2231" width="17.84375" style="361" customWidth="1"/>
    <col min="2232" max="2232" width="28.07421875" style="361" customWidth="1"/>
    <col min="2233" max="2409" width="8.84375" style="361"/>
    <col min="2410" max="2410" width="4.84375" style="361" customWidth="1"/>
    <col min="2411" max="2411" width="49.84375" style="361" customWidth="1"/>
    <col min="2412" max="2412" width="6.84375" style="361" customWidth="1"/>
    <col min="2413" max="2413" width="10.69140625" style="361" customWidth="1"/>
    <col min="2414" max="2414" width="13.3046875" style="361" customWidth="1"/>
    <col min="2415" max="2415" width="14.23046875" style="361" customWidth="1"/>
    <col min="2416" max="2416" width="19.23046875" style="361" customWidth="1"/>
    <col min="2417" max="2417" width="33.3046875" style="361" customWidth="1"/>
    <col min="2418" max="2418" width="35.3046875" style="361" customWidth="1"/>
    <col min="2419" max="2470" width="8.84375" style="361" customWidth="1"/>
    <col min="2471" max="2471" width="46.69140625" style="361" customWidth="1"/>
    <col min="2472" max="2481" width="8.84375" style="361"/>
    <col min="2482" max="2482" width="4.84375" style="361" customWidth="1"/>
    <col min="2483" max="2483" width="48.07421875" style="361" customWidth="1"/>
    <col min="2484" max="2484" width="6.3046875" style="361" bestFit="1" customWidth="1"/>
    <col min="2485" max="2485" width="10.69140625" style="361" customWidth="1"/>
    <col min="2486" max="2486" width="13.3046875" style="361" customWidth="1"/>
    <col min="2487" max="2487" width="17.84375" style="361" customWidth="1"/>
    <col min="2488" max="2488" width="28.07421875" style="361" customWidth="1"/>
    <col min="2489" max="2665" width="8.84375" style="361"/>
    <col min="2666" max="2666" width="4.84375" style="361" customWidth="1"/>
    <col min="2667" max="2667" width="49.84375" style="361" customWidth="1"/>
    <col min="2668" max="2668" width="6.84375" style="361" customWidth="1"/>
    <col min="2669" max="2669" width="10.69140625" style="361" customWidth="1"/>
    <col min="2670" max="2670" width="13.3046875" style="361" customWidth="1"/>
    <col min="2671" max="2671" width="14.23046875" style="361" customWidth="1"/>
    <col min="2672" max="2672" width="19.23046875" style="361" customWidth="1"/>
    <col min="2673" max="2673" width="33.3046875" style="361" customWidth="1"/>
    <col min="2674" max="2674" width="35.3046875" style="361" customWidth="1"/>
    <col min="2675" max="2726" width="8.84375" style="361" customWidth="1"/>
    <col min="2727" max="2727" width="46.69140625" style="361" customWidth="1"/>
    <col min="2728" max="2737" width="8.84375" style="361"/>
    <col min="2738" max="2738" width="4.84375" style="361" customWidth="1"/>
    <col min="2739" max="2739" width="48.07421875" style="361" customWidth="1"/>
    <col min="2740" max="2740" width="6.3046875" style="361" bestFit="1" customWidth="1"/>
    <col min="2741" max="2741" width="10.69140625" style="361" customWidth="1"/>
    <col min="2742" max="2742" width="13.3046875" style="361" customWidth="1"/>
    <col min="2743" max="2743" width="17.84375" style="361" customWidth="1"/>
    <col min="2744" max="2744" width="28.07421875" style="361" customWidth="1"/>
    <col min="2745" max="2921" width="8.84375" style="361"/>
    <col min="2922" max="2922" width="4.84375" style="361" customWidth="1"/>
    <col min="2923" max="2923" width="49.84375" style="361" customWidth="1"/>
    <col min="2924" max="2924" width="6.84375" style="361" customWidth="1"/>
    <col min="2925" max="2925" width="10.69140625" style="361" customWidth="1"/>
    <col min="2926" max="2926" width="13.3046875" style="361" customWidth="1"/>
    <col min="2927" max="2927" width="14.23046875" style="361" customWidth="1"/>
    <col min="2928" max="2928" width="19.23046875" style="361" customWidth="1"/>
    <col min="2929" max="2929" width="33.3046875" style="361" customWidth="1"/>
    <col min="2930" max="2930" width="35.3046875" style="361" customWidth="1"/>
    <col min="2931" max="2982" width="8.84375" style="361" customWidth="1"/>
    <col min="2983" max="2983" width="46.69140625" style="361" customWidth="1"/>
    <col min="2984" max="2993" width="8.84375" style="361"/>
    <col min="2994" max="2994" width="4.84375" style="361" customWidth="1"/>
    <col min="2995" max="2995" width="48.07421875" style="361" customWidth="1"/>
    <col min="2996" max="2996" width="6.3046875" style="361" bestFit="1" customWidth="1"/>
    <col min="2997" max="2997" width="10.69140625" style="361" customWidth="1"/>
    <col min="2998" max="2998" width="13.3046875" style="361" customWidth="1"/>
    <col min="2999" max="2999" width="17.84375" style="361" customWidth="1"/>
    <col min="3000" max="3000" width="28.07421875" style="361" customWidth="1"/>
    <col min="3001" max="3177" width="8.84375" style="361"/>
    <col min="3178" max="3178" width="4.84375" style="361" customWidth="1"/>
    <col min="3179" max="3179" width="49.84375" style="361" customWidth="1"/>
    <col min="3180" max="3180" width="6.84375" style="361" customWidth="1"/>
    <col min="3181" max="3181" width="10.69140625" style="361" customWidth="1"/>
    <col min="3182" max="3182" width="13.3046875" style="361" customWidth="1"/>
    <col min="3183" max="3183" width="14.23046875" style="361" customWidth="1"/>
    <col min="3184" max="3184" width="19.23046875" style="361" customWidth="1"/>
    <col min="3185" max="3185" width="33.3046875" style="361" customWidth="1"/>
    <col min="3186" max="3186" width="35.3046875" style="361" customWidth="1"/>
    <col min="3187" max="3238" width="8.84375" style="361" customWidth="1"/>
    <col min="3239" max="3239" width="46.69140625" style="361" customWidth="1"/>
    <col min="3240" max="3249" width="8.84375" style="361"/>
    <col min="3250" max="3250" width="4.84375" style="361" customWidth="1"/>
    <col min="3251" max="3251" width="48.07421875" style="361" customWidth="1"/>
    <col min="3252" max="3252" width="6.3046875" style="361" bestFit="1" customWidth="1"/>
    <col min="3253" max="3253" width="10.69140625" style="361" customWidth="1"/>
    <col min="3254" max="3254" width="13.3046875" style="361" customWidth="1"/>
    <col min="3255" max="3255" width="17.84375" style="361" customWidth="1"/>
    <col min="3256" max="3256" width="28.07421875" style="361" customWidth="1"/>
    <col min="3257" max="3433" width="8.84375" style="361"/>
    <col min="3434" max="3434" width="4.84375" style="361" customWidth="1"/>
    <col min="3435" max="3435" width="49.84375" style="361" customWidth="1"/>
    <col min="3436" max="3436" width="6.84375" style="361" customWidth="1"/>
    <col min="3437" max="3437" width="10.69140625" style="361" customWidth="1"/>
    <col min="3438" max="3438" width="13.3046875" style="361" customWidth="1"/>
    <col min="3439" max="3439" width="14.23046875" style="361" customWidth="1"/>
    <col min="3440" max="3440" width="19.23046875" style="361" customWidth="1"/>
    <col min="3441" max="3441" width="33.3046875" style="361" customWidth="1"/>
    <col min="3442" max="3442" width="35.3046875" style="361" customWidth="1"/>
    <col min="3443" max="3494" width="8.84375" style="361" customWidth="1"/>
    <col min="3495" max="3495" width="46.69140625" style="361" customWidth="1"/>
    <col min="3496" max="3505" width="8.84375" style="361"/>
    <col min="3506" max="3506" width="4.84375" style="361" customWidth="1"/>
    <col min="3507" max="3507" width="48.07421875" style="361" customWidth="1"/>
    <col min="3508" max="3508" width="6.3046875" style="361" bestFit="1" customWidth="1"/>
    <col min="3509" max="3509" width="10.69140625" style="361" customWidth="1"/>
    <col min="3510" max="3510" width="13.3046875" style="361" customWidth="1"/>
    <col min="3511" max="3511" width="17.84375" style="361" customWidth="1"/>
    <col min="3512" max="3512" width="28.07421875" style="361" customWidth="1"/>
    <col min="3513" max="3689" width="8.84375" style="361"/>
    <col min="3690" max="3690" width="4.84375" style="361" customWidth="1"/>
    <col min="3691" max="3691" width="49.84375" style="361" customWidth="1"/>
    <col min="3692" max="3692" width="6.84375" style="361" customWidth="1"/>
    <col min="3693" max="3693" width="10.69140625" style="361" customWidth="1"/>
    <col min="3694" max="3694" width="13.3046875" style="361" customWidth="1"/>
    <col min="3695" max="3695" width="14.23046875" style="361" customWidth="1"/>
    <col min="3696" max="3696" width="19.23046875" style="361" customWidth="1"/>
    <col min="3697" max="3697" width="33.3046875" style="361" customWidth="1"/>
    <col min="3698" max="3698" width="35.3046875" style="361" customWidth="1"/>
    <col min="3699" max="3750" width="8.84375" style="361" customWidth="1"/>
    <col min="3751" max="3751" width="46.69140625" style="361" customWidth="1"/>
    <col min="3752" max="3761" width="8.84375" style="361"/>
    <col min="3762" max="3762" width="4.84375" style="361" customWidth="1"/>
    <col min="3763" max="3763" width="48.07421875" style="361" customWidth="1"/>
    <col min="3764" max="3764" width="6.3046875" style="361" bestFit="1" customWidth="1"/>
    <col min="3765" max="3765" width="10.69140625" style="361" customWidth="1"/>
    <col min="3766" max="3766" width="13.3046875" style="361" customWidth="1"/>
    <col min="3767" max="3767" width="17.84375" style="361" customWidth="1"/>
    <col min="3768" max="3768" width="28.07421875" style="361" customWidth="1"/>
    <col min="3769" max="3945" width="8.84375" style="361"/>
    <col min="3946" max="3946" width="4.84375" style="361" customWidth="1"/>
    <col min="3947" max="3947" width="49.84375" style="361" customWidth="1"/>
    <col min="3948" max="3948" width="6.84375" style="361" customWidth="1"/>
    <col min="3949" max="3949" width="10.69140625" style="361" customWidth="1"/>
    <col min="3950" max="3950" width="13.3046875" style="361" customWidth="1"/>
    <col min="3951" max="3951" width="14.23046875" style="361" customWidth="1"/>
    <col min="3952" max="3952" width="19.23046875" style="361" customWidth="1"/>
    <col min="3953" max="3953" width="33.3046875" style="361" customWidth="1"/>
    <col min="3954" max="3954" width="35.3046875" style="361" customWidth="1"/>
    <col min="3955" max="4006" width="8.84375" style="361" customWidth="1"/>
    <col min="4007" max="4007" width="46.69140625" style="361" customWidth="1"/>
    <col min="4008" max="4017" width="8.84375" style="361"/>
    <col min="4018" max="4018" width="4.84375" style="361" customWidth="1"/>
    <col min="4019" max="4019" width="48.07421875" style="361" customWidth="1"/>
    <col min="4020" max="4020" width="6.3046875" style="361" bestFit="1" customWidth="1"/>
    <col min="4021" max="4021" width="10.69140625" style="361" customWidth="1"/>
    <col min="4022" max="4022" width="13.3046875" style="361" customWidth="1"/>
    <col min="4023" max="4023" width="17.84375" style="361" customWidth="1"/>
    <col min="4024" max="4024" width="28.07421875" style="361" customWidth="1"/>
    <col min="4025" max="4201" width="8.84375" style="361"/>
    <col min="4202" max="4202" width="4.84375" style="361" customWidth="1"/>
    <col min="4203" max="4203" width="49.84375" style="361" customWidth="1"/>
    <col min="4204" max="4204" width="6.84375" style="361" customWidth="1"/>
    <col min="4205" max="4205" width="10.69140625" style="361" customWidth="1"/>
    <col min="4206" max="4206" width="13.3046875" style="361" customWidth="1"/>
    <col min="4207" max="4207" width="14.23046875" style="361" customWidth="1"/>
    <col min="4208" max="4208" width="19.23046875" style="361" customWidth="1"/>
    <col min="4209" max="4209" width="33.3046875" style="361" customWidth="1"/>
    <col min="4210" max="4210" width="35.3046875" style="361" customWidth="1"/>
    <col min="4211" max="4262" width="8.84375" style="361" customWidth="1"/>
    <col min="4263" max="4263" width="46.69140625" style="361" customWidth="1"/>
    <col min="4264" max="4273" width="8.84375" style="361"/>
    <col min="4274" max="4274" width="4.84375" style="361" customWidth="1"/>
    <col min="4275" max="4275" width="48.07421875" style="361" customWidth="1"/>
    <col min="4276" max="4276" width="6.3046875" style="361" bestFit="1" customWidth="1"/>
    <col min="4277" max="4277" width="10.69140625" style="361" customWidth="1"/>
    <col min="4278" max="4278" width="13.3046875" style="361" customWidth="1"/>
    <col min="4279" max="4279" width="17.84375" style="361" customWidth="1"/>
    <col min="4280" max="4280" width="28.07421875" style="361" customWidth="1"/>
    <col min="4281" max="4457" width="8.84375" style="361"/>
    <col min="4458" max="4458" width="4.84375" style="361" customWidth="1"/>
    <col min="4459" max="4459" width="49.84375" style="361" customWidth="1"/>
    <col min="4460" max="4460" width="6.84375" style="361" customWidth="1"/>
    <col min="4461" max="4461" width="10.69140625" style="361" customWidth="1"/>
    <col min="4462" max="4462" width="13.3046875" style="361" customWidth="1"/>
    <col min="4463" max="4463" width="14.23046875" style="361" customWidth="1"/>
    <col min="4464" max="4464" width="19.23046875" style="361" customWidth="1"/>
    <col min="4465" max="4465" width="33.3046875" style="361" customWidth="1"/>
    <col min="4466" max="4466" width="35.3046875" style="361" customWidth="1"/>
    <col min="4467" max="4518" width="8.84375" style="361" customWidth="1"/>
    <col min="4519" max="4519" width="46.69140625" style="361" customWidth="1"/>
    <col min="4520" max="4529" width="8.84375" style="361"/>
    <col min="4530" max="4530" width="4.84375" style="361" customWidth="1"/>
    <col min="4531" max="4531" width="48.07421875" style="361" customWidth="1"/>
    <col min="4532" max="4532" width="6.3046875" style="361" bestFit="1" customWidth="1"/>
    <col min="4533" max="4533" width="10.69140625" style="361" customWidth="1"/>
    <col min="4534" max="4534" width="13.3046875" style="361" customWidth="1"/>
    <col min="4535" max="4535" width="17.84375" style="361" customWidth="1"/>
    <col min="4536" max="4536" width="28.07421875" style="361" customWidth="1"/>
    <col min="4537" max="4713" width="8.84375" style="361"/>
    <col min="4714" max="4714" width="4.84375" style="361" customWidth="1"/>
    <col min="4715" max="4715" width="49.84375" style="361" customWidth="1"/>
    <col min="4716" max="4716" width="6.84375" style="361" customWidth="1"/>
    <col min="4717" max="4717" width="10.69140625" style="361" customWidth="1"/>
    <col min="4718" max="4718" width="13.3046875" style="361" customWidth="1"/>
    <col min="4719" max="4719" width="14.23046875" style="361" customWidth="1"/>
    <col min="4720" max="4720" width="19.23046875" style="361" customWidth="1"/>
    <col min="4721" max="4721" width="33.3046875" style="361" customWidth="1"/>
    <col min="4722" max="4722" width="35.3046875" style="361" customWidth="1"/>
    <col min="4723" max="4774" width="8.84375" style="361" customWidth="1"/>
    <col min="4775" max="4775" width="46.69140625" style="361" customWidth="1"/>
    <col min="4776" max="4785" width="8.84375" style="361"/>
    <col min="4786" max="4786" width="4.84375" style="361" customWidth="1"/>
    <col min="4787" max="4787" width="48.07421875" style="361" customWidth="1"/>
    <col min="4788" max="4788" width="6.3046875" style="361" bestFit="1" customWidth="1"/>
    <col min="4789" max="4789" width="10.69140625" style="361" customWidth="1"/>
    <col min="4790" max="4790" width="13.3046875" style="361" customWidth="1"/>
    <col min="4791" max="4791" width="17.84375" style="361" customWidth="1"/>
    <col min="4792" max="4792" width="28.07421875" style="361" customWidth="1"/>
    <col min="4793" max="4969" width="8.84375" style="361"/>
    <col min="4970" max="4970" width="4.84375" style="361" customWidth="1"/>
    <col min="4971" max="4971" width="49.84375" style="361" customWidth="1"/>
    <col min="4972" max="4972" width="6.84375" style="361" customWidth="1"/>
    <col min="4973" max="4973" width="10.69140625" style="361" customWidth="1"/>
    <col min="4974" max="4974" width="13.3046875" style="361" customWidth="1"/>
    <col min="4975" max="4975" width="14.23046875" style="361" customWidth="1"/>
    <col min="4976" max="4976" width="19.23046875" style="361" customWidth="1"/>
    <col min="4977" max="4977" width="33.3046875" style="361" customWidth="1"/>
    <col min="4978" max="4978" width="35.3046875" style="361" customWidth="1"/>
    <col min="4979" max="5030" width="8.84375" style="361" customWidth="1"/>
    <col min="5031" max="5031" width="46.69140625" style="361" customWidth="1"/>
    <col min="5032" max="5041" width="8.84375" style="361"/>
    <col min="5042" max="5042" width="4.84375" style="361" customWidth="1"/>
    <col min="5043" max="5043" width="48.07421875" style="361" customWidth="1"/>
    <col min="5044" max="5044" width="6.3046875" style="361" bestFit="1" customWidth="1"/>
    <col min="5045" max="5045" width="10.69140625" style="361" customWidth="1"/>
    <col min="5046" max="5046" width="13.3046875" style="361" customWidth="1"/>
    <col min="5047" max="5047" width="17.84375" style="361" customWidth="1"/>
    <col min="5048" max="5048" width="28.07421875" style="361" customWidth="1"/>
    <col min="5049" max="5225" width="8.84375" style="361"/>
    <col min="5226" max="5226" width="4.84375" style="361" customWidth="1"/>
    <col min="5227" max="5227" width="49.84375" style="361" customWidth="1"/>
    <col min="5228" max="5228" width="6.84375" style="361" customWidth="1"/>
    <col min="5229" max="5229" width="10.69140625" style="361" customWidth="1"/>
    <col min="5230" max="5230" width="13.3046875" style="361" customWidth="1"/>
    <col min="5231" max="5231" width="14.23046875" style="361" customWidth="1"/>
    <col min="5232" max="5232" width="19.23046875" style="361" customWidth="1"/>
    <col min="5233" max="5233" width="33.3046875" style="361" customWidth="1"/>
    <col min="5234" max="5234" width="35.3046875" style="361" customWidth="1"/>
    <col min="5235" max="5286" width="8.84375" style="361" customWidth="1"/>
    <col min="5287" max="5287" width="46.69140625" style="361" customWidth="1"/>
    <col min="5288" max="5297" width="8.84375" style="361"/>
    <col min="5298" max="5298" width="4.84375" style="361" customWidth="1"/>
    <col min="5299" max="5299" width="48.07421875" style="361" customWidth="1"/>
    <col min="5300" max="5300" width="6.3046875" style="361" bestFit="1" customWidth="1"/>
    <col min="5301" max="5301" width="10.69140625" style="361" customWidth="1"/>
    <col min="5302" max="5302" width="13.3046875" style="361" customWidth="1"/>
    <col min="5303" max="5303" width="17.84375" style="361" customWidth="1"/>
    <col min="5304" max="5304" width="28.07421875" style="361" customWidth="1"/>
    <col min="5305" max="5481" width="8.84375" style="361"/>
    <col min="5482" max="5482" width="4.84375" style="361" customWidth="1"/>
    <col min="5483" max="5483" width="49.84375" style="361" customWidth="1"/>
    <col min="5484" max="5484" width="6.84375" style="361" customWidth="1"/>
    <col min="5485" max="5485" width="10.69140625" style="361" customWidth="1"/>
    <col min="5486" max="5486" width="13.3046875" style="361" customWidth="1"/>
    <col min="5487" max="5487" width="14.23046875" style="361" customWidth="1"/>
    <col min="5488" max="5488" width="19.23046875" style="361" customWidth="1"/>
    <col min="5489" max="5489" width="33.3046875" style="361" customWidth="1"/>
    <col min="5490" max="5490" width="35.3046875" style="361" customWidth="1"/>
    <col min="5491" max="5542" width="8.84375" style="361" customWidth="1"/>
    <col min="5543" max="5543" width="46.69140625" style="361" customWidth="1"/>
    <col min="5544" max="5553" width="8.84375" style="361"/>
    <col min="5554" max="5554" width="4.84375" style="361" customWidth="1"/>
    <col min="5555" max="5555" width="48.07421875" style="361" customWidth="1"/>
    <col min="5556" max="5556" width="6.3046875" style="361" bestFit="1" customWidth="1"/>
    <col min="5557" max="5557" width="10.69140625" style="361" customWidth="1"/>
    <col min="5558" max="5558" width="13.3046875" style="361" customWidth="1"/>
    <col min="5559" max="5559" width="17.84375" style="361" customWidth="1"/>
    <col min="5560" max="5560" width="28.07421875" style="361" customWidth="1"/>
    <col min="5561" max="5737" width="8.84375" style="361"/>
    <col min="5738" max="5738" width="4.84375" style="361" customWidth="1"/>
    <col min="5739" max="5739" width="49.84375" style="361" customWidth="1"/>
    <col min="5740" max="5740" width="6.84375" style="361" customWidth="1"/>
    <col min="5741" max="5741" width="10.69140625" style="361" customWidth="1"/>
    <col min="5742" max="5742" width="13.3046875" style="361" customWidth="1"/>
    <col min="5743" max="5743" width="14.23046875" style="361" customWidth="1"/>
    <col min="5744" max="5744" width="19.23046875" style="361" customWidth="1"/>
    <col min="5745" max="5745" width="33.3046875" style="361" customWidth="1"/>
    <col min="5746" max="5746" width="35.3046875" style="361" customWidth="1"/>
    <col min="5747" max="5798" width="8.84375" style="361" customWidth="1"/>
    <col min="5799" max="5799" width="46.69140625" style="361" customWidth="1"/>
    <col min="5800" max="5809" width="8.84375" style="361"/>
    <col min="5810" max="5810" width="4.84375" style="361" customWidth="1"/>
    <col min="5811" max="5811" width="48.07421875" style="361" customWidth="1"/>
    <col min="5812" max="5812" width="6.3046875" style="361" bestFit="1" customWidth="1"/>
    <col min="5813" max="5813" width="10.69140625" style="361" customWidth="1"/>
    <col min="5814" max="5814" width="13.3046875" style="361" customWidth="1"/>
    <col min="5815" max="5815" width="17.84375" style="361" customWidth="1"/>
    <col min="5816" max="5816" width="28.07421875" style="361" customWidth="1"/>
    <col min="5817" max="5993" width="8.84375" style="361"/>
    <col min="5994" max="5994" width="4.84375" style="361" customWidth="1"/>
    <col min="5995" max="5995" width="49.84375" style="361" customWidth="1"/>
    <col min="5996" max="5996" width="6.84375" style="361" customWidth="1"/>
    <col min="5997" max="5997" width="10.69140625" style="361" customWidth="1"/>
    <col min="5998" max="5998" width="13.3046875" style="361" customWidth="1"/>
    <col min="5999" max="5999" width="14.23046875" style="361" customWidth="1"/>
    <col min="6000" max="6000" width="19.23046875" style="361" customWidth="1"/>
    <col min="6001" max="6001" width="33.3046875" style="361" customWidth="1"/>
    <col min="6002" max="6002" width="35.3046875" style="361" customWidth="1"/>
    <col min="6003" max="6054" width="8.84375" style="361" customWidth="1"/>
    <col min="6055" max="6055" width="46.69140625" style="361" customWidth="1"/>
    <col min="6056" max="6065" width="8.84375" style="361"/>
    <col min="6066" max="6066" width="4.84375" style="361" customWidth="1"/>
    <col min="6067" max="6067" width="48.07421875" style="361" customWidth="1"/>
    <col min="6068" max="6068" width="6.3046875" style="361" bestFit="1" customWidth="1"/>
    <col min="6069" max="6069" width="10.69140625" style="361" customWidth="1"/>
    <col min="6070" max="6070" width="13.3046875" style="361" customWidth="1"/>
    <col min="6071" max="6071" width="17.84375" style="361" customWidth="1"/>
    <col min="6072" max="6072" width="28.07421875" style="361" customWidth="1"/>
    <col min="6073" max="6249" width="8.84375" style="361"/>
    <col min="6250" max="6250" width="4.84375" style="361" customWidth="1"/>
    <col min="6251" max="6251" width="49.84375" style="361" customWidth="1"/>
    <col min="6252" max="6252" width="6.84375" style="361" customWidth="1"/>
    <col min="6253" max="6253" width="10.69140625" style="361" customWidth="1"/>
    <col min="6254" max="6254" width="13.3046875" style="361" customWidth="1"/>
    <col min="6255" max="6255" width="14.23046875" style="361" customWidth="1"/>
    <col min="6256" max="6256" width="19.23046875" style="361" customWidth="1"/>
    <col min="6257" max="6257" width="33.3046875" style="361" customWidth="1"/>
    <col min="6258" max="6258" width="35.3046875" style="361" customWidth="1"/>
    <col min="6259" max="6310" width="8.84375" style="361" customWidth="1"/>
    <col min="6311" max="6311" width="46.69140625" style="361" customWidth="1"/>
    <col min="6312" max="6321" width="8.84375" style="361"/>
    <col min="6322" max="6322" width="4.84375" style="361" customWidth="1"/>
    <col min="6323" max="6323" width="48.07421875" style="361" customWidth="1"/>
    <col min="6324" max="6324" width="6.3046875" style="361" bestFit="1" customWidth="1"/>
    <col min="6325" max="6325" width="10.69140625" style="361" customWidth="1"/>
    <col min="6326" max="6326" width="13.3046875" style="361" customWidth="1"/>
    <col min="6327" max="6327" width="17.84375" style="361" customWidth="1"/>
    <col min="6328" max="6328" width="28.07421875" style="361" customWidth="1"/>
    <col min="6329" max="6505" width="8.84375" style="361"/>
    <col min="6506" max="6506" width="4.84375" style="361" customWidth="1"/>
    <col min="6507" max="6507" width="49.84375" style="361" customWidth="1"/>
    <col min="6508" max="6508" width="6.84375" style="361" customWidth="1"/>
    <col min="6509" max="6509" width="10.69140625" style="361" customWidth="1"/>
    <col min="6510" max="6510" width="13.3046875" style="361" customWidth="1"/>
    <col min="6511" max="6511" width="14.23046875" style="361" customWidth="1"/>
    <col min="6512" max="6512" width="19.23046875" style="361" customWidth="1"/>
    <col min="6513" max="6513" width="33.3046875" style="361" customWidth="1"/>
    <col min="6514" max="6514" width="35.3046875" style="361" customWidth="1"/>
    <col min="6515" max="6566" width="8.84375" style="361" customWidth="1"/>
    <col min="6567" max="6567" width="46.69140625" style="361" customWidth="1"/>
    <col min="6568" max="6577" width="8.84375" style="361"/>
    <col min="6578" max="6578" width="4.84375" style="361" customWidth="1"/>
    <col min="6579" max="6579" width="48.07421875" style="361" customWidth="1"/>
    <col min="6580" max="6580" width="6.3046875" style="361" bestFit="1" customWidth="1"/>
    <col min="6581" max="6581" width="10.69140625" style="361" customWidth="1"/>
    <col min="6582" max="6582" width="13.3046875" style="361" customWidth="1"/>
    <col min="6583" max="6583" width="17.84375" style="361" customWidth="1"/>
    <col min="6584" max="6584" width="28.07421875" style="361" customWidth="1"/>
    <col min="6585" max="6761" width="8.84375" style="361"/>
    <col min="6762" max="6762" width="4.84375" style="361" customWidth="1"/>
    <col min="6763" max="6763" width="49.84375" style="361" customWidth="1"/>
    <col min="6764" max="6764" width="6.84375" style="361" customWidth="1"/>
    <col min="6765" max="6765" width="10.69140625" style="361" customWidth="1"/>
    <col min="6766" max="6766" width="13.3046875" style="361" customWidth="1"/>
    <col min="6767" max="6767" width="14.23046875" style="361" customWidth="1"/>
    <col min="6768" max="6768" width="19.23046875" style="361" customWidth="1"/>
    <col min="6769" max="6769" width="33.3046875" style="361" customWidth="1"/>
    <col min="6770" max="6770" width="35.3046875" style="361" customWidth="1"/>
    <col min="6771" max="6822" width="8.84375" style="361" customWidth="1"/>
    <col min="6823" max="6823" width="46.69140625" style="361" customWidth="1"/>
    <col min="6824" max="6833" width="8.84375" style="361"/>
    <col min="6834" max="6834" width="4.84375" style="361" customWidth="1"/>
    <col min="6835" max="6835" width="48.07421875" style="361" customWidth="1"/>
    <col min="6836" max="6836" width="6.3046875" style="361" bestFit="1" customWidth="1"/>
    <col min="6837" max="6837" width="10.69140625" style="361" customWidth="1"/>
    <col min="6838" max="6838" width="13.3046875" style="361" customWidth="1"/>
    <col min="6839" max="6839" width="17.84375" style="361" customWidth="1"/>
    <col min="6840" max="6840" width="28.07421875" style="361" customWidth="1"/>
    <col min="6841" max="7017" width="8.84375" style="361"/>
    <col min="7018" max="7018" width="4.84375" style="361" customWidth="1"/>
    <col min="7019" max="7019" width="49.84375" style="361" customWidth="1"/>
    <col min="7020" max="7020" width="6.84375" style="361" customWidth="1"/>
    <col min="7021" max="7021" width="10.69140625" style="361" customWidth="1"/>
    <col min="7022" max="7022" width="13.3046875" style="361" customWidth="1"/>
    <col min="7023" max="7023" width="14.23046875" style="361" customWidth="1"/>
    <col min="7024" max="7024" width="19.23046875" style="361" customWidth="1"/>
    <col min="7025" max="7025" width="33.3046875" style="361" customWidth="1"/>
    <col min="7026" max="7026" width="35.3046875" style="361" customWidth="1"/>
    <col min="7027" max="7078" width="8.84375" style="361" customWidth="1"/>
    <col min="7079" max="7079" width="46.69140625" style="361" customWidth="1"/>
    <col min="7080" max="7089" width="8.84375" style="361"/>
    <col min="7090" max="7090" width="4.84375" style="361" customWidth="1"/>
    <col min="7091" max="7091" width="48.07421875" style="361" customWidth="1"/>
    <col min="7092" max="7092" width="6.3046875" style="361" bestFit="1" customWidth="1"/>
    <col min="7093" max="7093" width="10.69140625" style="361" customWidth="1"/>
    <col min="7094" max="7094" width="13.3046875" style="361" customWidth="1"/>
    <col min="7095" max="7095" width="17.84375" style="361" customWidth="1"/>
    <col min="7096" max="7096" width="28.07421875" style="361" customWidth="1"/>
    <col min="7097" max="7273" width="8.84375" style="361"/>
    <col min="7274" max="7274" width="4.84375" style="361" customWidth="1"/>
    <col min="7275" max="7275" width="49.84375" style="361" customWidth="1"/>
    <col min="7276" max="7276" width="6.84375" style="361" customWidth="1"/>
    <col min="7277" max="7277" width="10.69140625" style="361" customWidth="1"/>
    <col min="7278" max="7278" width="13.3046875" style="361" customWidth="1"/>
    <col min="7279" max="7279" width="14.23046875" style="361" customWidth="1"/>
    <col min="7280" max="7280" width="19.23046875" style="361" customWidth="1"/>
    <col min="7281" max="7281" width="33.3046875" style="361" customWidth="1"/>
    <col min="7282" max="7282" width="35.3046875" style="361" customWidth="1"/>
    <col min="7283" max="7334" width="8.84375" style="361" customWidth="1"/>
    <col min="7335" max="7335" width="46.69140625" style="361" customWidth="1"/>
    <col min="7336" max="7345" width="8.84375" style="361"/>
    <col min="7346" max="7346" width="4.84375" style="361" customWidth="1"/>
    <col min="7347" max="7347" width="48.07421875" style="361" customWidth="1"/>
    <col min="7348" max="7348" width="6.3046875" style="361" bestFit="1" customWidth="1"/>
    <col min="7349" max="7349" width="10.69140625" style="361" customWidth="1"/>
    <col min="7350" max="7350" width="13.3046875" style="361" customWidth="1"/>
    <col min="7351" max="7351" width="17.84375" style="361" customWidth="1"/>
    <col min="7352" max="7352" width="28.07421875" style="361" customWidth="1"/>
    <col min="7353" max="7529" width="8.84375" style="361"/>
    <col min="7530" max="7530" width="4.84375" style="361" customWidth="1"/>
    <col min="7531" max="7531" width="49.84375" style="361" customWidth="1"/>
    <col min="7532" max="7532" width="6.84375" style="361" customWidth="1"/>
    <col min="7533" max="7533" width="10.69140625" style="361" customWidth="1"/>
    <col min="7534" max="7534" width="13.3046875" style="361" customWidth="1"/>
    <col min="7535" max="7535" width="14.23046875" style="361" customWidth="1"/>
    <col min="7536" max="7536" width="19.23046875" style="361" customWidth="1"/>
    <col min="7537" max="7537" width="33.3046875" style="361" customWidth="1"/>
    <col min="7538" max="7538" width="35.3046875" style="361" customWidth="1"/>
    <col min="7539" max="7590" width="8.84375" style="361" customWidth="1"/>
    <col min="7591" max="7591" width="46.69140625" style="361" customWidth="1"/>
    <col min="7592" max="7601" width="8.84375" style="361"/>
    <col min="7602" max="7602" width="4.84375" style="361" customWidth="1"/>
    <col min="7603" max="7603" width="48.07421875" style="361" customWidth="1"/>
    <col min="7604" max="7604" width="6.3046875" style="361" bestFit="1" customWidth="1"/>
    <col min="7605" max="7605" width="10.69140625" style="361" customWidth="1"/>
    <col min="7606" max="7606" width="13.3046875" style="361" customWidth="1"/>
    <col min="7607" max="7607" width="17.84375" style="361" customWidth="1"/>
    <col min="7608" max="7608" width="28.07421875" style="361" customWidth="1"/>
    <col min="7609" max="7785" width="8.84375" style="361"/>
    <col min="7786" max="7786" width="4.84375" style="361" customWidth="1"/>
    <col min="7787" max="7787" width="49.84375" style="361" customWidth="1"/>
    <col min="7788" max="7788" width="6.84375" style="361" customWidth="1"/>
    <col min="7789" max="7789" width="10.69140625" style="361" customWidth="1"/>
    <col min="7790" max="7790" width="13.3046875" style="361" customWidth="1"/>
    <col min="7791" max="7791" width="14.23046875" style="361" customWidth="1"/>
    <col min="7792" max="7792" width="19.23046875" style="361" customWidth="1"/>
    <col min="7793" max="7793" width="33.3046875" style="361" customWidth="1"/>
    <col min="7794" max="7794" width="35.3046875" style="361" customWidth="1"/>
    <col min="7795" max="7846" width="8.84375" style="361" customWidth="1"/>
    <col min="7847" max="7847" width="46.69140625" style="361" customWidth="1"/>
    <col min="7848" max="7857" width="8.84375" style="361"/>
    <col min="7858" max="7858" width="4.84375" style="361" customWidth="1"/>
    <col min="7859" max="7859" width="48.07421875" style="361" customWidth="1"/>
    <col min="7860" max="7860" width="6.3046875" style="361" bestFit="1" customWidth="1"/>
    <col min="7861" max="7861" width="10.69140625" style="361" customWidth="1"/>
    <col min="7862" max="7862" width="13.3046875" style="361" customWidth="1"/>
    <col min="7863" max="7863" width="17.84375" style="361" customWidth="1"/>
    <col min="7864" max="7864" width="28.07421875" style="361" customWidth="1"/>
    <col min="7865" max="8041" width="8.84375" style="361"/>
    <col min="8042" max="8042" width="4.84375" style="361" customWidth="1"/>
    <col min="8043" max="8043" width="49.84375" style="361" customWidth="1"/>
    <col min="8044" max="8044" width="6.84375" style="361" customWidth="1"/>
    <col min="8045" max="8045" width="10.69140625" style="361" customWidth="1"/>
    <col min="8046" max="8046" width="13.3046875" style="361" customWidth="1"/>
    <col min="8047" max="8047" width="14.23046875" style="361" customWidth="1"/>
    <col min="8048" max="8048" width="19.23046875" style="361" customWidth="1"/>
    <col min="8049" max="8049" width="33.3046875" style="361" customWidth="1"/>
    <col min="8050" max="8050" width="35.3046875" style="361" customWidth="1"/>
    <col min="8051" max="8102" width="8.84375" style="361" customWidth="1"/>
    <col min="8103" max="8103" width="46.69140625" style="361" customWidth="1"/>
    <col min="8104" max="8113" width="8.84375" style="361"/>
    <col min="8114" max="8114" width="4.84375" style="361" customWidth="1"/>
    <col min="8115" max="8115" width="48.07421875" style="361" customWidth="1"/>
    <col min="8116" max="8116" width="6.3046875" style="361" bestFit="1" customWidth="1"/>
    <col min="8117" max="8117" width="10.69140625" style="361" customWidth="1"/>
    <col min="8118" max="8118" width="13.3046875" style="361" customWidth="1"/>
    <col min="8119" max="8119" width="17.84375" style="361" customWidth="1"/>
    <col min="8120" max="8120" width="28.07421875" style="361" customWidth="1"/>
    <col min="8121" max="8297" width="8.84375" style="361"/>
    <col min="8298" max="8298" width="4.84375" style="361" customWidth="1"/>
    <col min="8299" max="8299" width="49.84375" style="361" customWidth="1"/>
    <col min="8300" max="8300" width="6.84375" style="361" customWidth="1"/>
    <col min="8301" max="8301" width="10.69140625" style="361" customWidth="1"/>
    <col min="8302" max="8302" width="13.3046875" style="361" customWidth="1"/>
    <col min="8303" max="8303" width="14.23046875" style="361" customWidth="1"/>
    <col min="8304" max="8304" width="19.23046875" style="361" customWidth="1"/>
    <col min="8305" max="8305" width="33.3046875" style="361" customWidth="1"/>
    <col min="8306" max="8306" width="35.3046875" style="361" customWidth="1"/>
    <col min="8307" max="8358" width="8.84375" style="361" customWidth="1"/>
    <col min="8359" max="8359" width="46.69140625" style="361" customWidth="1"/>
    <col min="8360" max="8369" width="8.84375" style="361"/>
    <col min="8370" max="8370" width="4.84375" style="361" customWidth="1"/>
    <col min="8371" max="8371" width="48.07421875" style="361" customWidth="1"/>
    <col min="8372" max="8372" width="6.3046875" style="361" bestFit="1" customWidth="1"/>
    <col min="8373" max="8373" width="10.69140625" style="361" customWidth="1"/>
    <col min="8374" max="8374" width="13.3046875" style="361" customWidth="1"/>
    <col min="8375" max="8375" width="17.84375" style="361" customWidth="1"/>
    <col min="8376" max="8376" width="28.07421875" style="361" customWidth="1"/>
    <col min="8377" max="8553" width="8.84375" style="361"/>
    <col min="8554" max="8554" width="4.84375" style="361" customWidth="1"/>
    <col min="8555" max="8555" width="49.84375" style="361" customWidth="1"/>
    <col min="8556" max="8556" width="6.84375" style="361" customWidth="1"/>
    <col min="8557" max="8557" width="10.69140625" style="361" customWidth="1"/>
    <col min="8558" max="8558" width="13.3046875" style="361" customWidth="1"/>
    <col min="8559" max="8559" width="14.23046875" style="361" customWidth="1"/>
    <col min="8560" max="8560" width="19.23046875" style="361" customWidth="1"/>
    <col min="8561" max="8561" width="33.3046875" style="361" customWidth="1"/>
    <col min="8562" max="8562" width="35.3046875" style="361" customWidth="1"/>
    <col min="8563" max="8614" width="8.84375" style="361" customWidth="1"/>
    <col min="8615" max="8615" width="46.69140625" style="361" customWidth="1"/>
    <col min="8616" max="8625" width="8.84375" style="361"/>
    <col min="8626" max="8626" width="4.84375" style="361" customWidth="1"/>
    <col min="8627" max="8627" width="48.07421875" style="361" customWidth="1"/>
    <col min="8628" max="8628" width="6.3046875" style="361" bestFit="1" customWidth="1"/>
    <col min="8629" max="8629" width="10.69140625" style="361" customWidth="1"/>
    <col min="8630" max="8630" width="13.3046875" style="361" customWidth="1"/>
    <col min="8631" max="8631" width="17.84375" style="361" customWidth="1"/>
    <col min="8632" max="8632" width="28.07421875" style="361" customWidth="1"/>
    <col min="8633" max="8809" width="8.84375" style="361"/>
    <col min="8810" max="8810" width="4.84375" style="361" customWidth="1"/>
    <col min="8811" max="8811" width="49.84375" style="361" customWidth="1"/>
    <col min="8812" max="8812" width="6.84375" style="361" customWidth="1"/>
    <col min="8813" max="8813" width="10.69140625" style="361" customWidth="1"/>
    <col min="8814" max="8814" width="13.3046875" style="361" customWidth="1"/>
    <col min="8815" max="8815" width="14.23046875" style="361" customWidth="1"/>
    <col min="8816" max="8816" width="19.23046875" style="361" customWidth="1"/>
    <col min="8817" max="8817" width="33.3046875" style="361" customWidth="1"/>
    <col min="8818" max="8818" width="35.3046875" style="361" customWidth="1"/>
    <col min="8819" max="8870" width="8.84375" style="361" customWidth="1"/>
    <col min="8871" max="8871" width="46.69140625" style="361" customWidth="1"/>
    <col min="8872" max="8881" width="8.84375" style="361"/>
    <col min="8882" max="8882" width="4.84375" style="361" customWidth="1"/>
    <col min="8883" max="8883" width="48.07421875" style="361" customWidth="1"/>
    <col min="8884" max="8884" width="6.3046875" style="361" bestFit="1" customWidth="1"/>
    <col min="8885" max="8885" width="10.69140625" style="361" customWidth="1"/>
    <col min="8886" max="8886" width="13.3046875" style="361" customWidth="1"/>
    <col min="8887" max="8887" width="17.84375" style="361" customWidth="1"/>
    <col min="8888" max="8888" width="28.07421875" style="361" customWidth="1"/>
    <col min="8889" max="9065" width="8.84375" style="361"/>
    <col min="9066" max="9066" width="4.84375" style="361" customWidth="1"/>
    <col min="9067" max="9067" width="49.84375" style="361" customWidth="1"/>
    <col min="9068" max="9068" width="6.84375" style="361" customWidth="1"/>
    <col min="9069" max="9069" width="10.69140625" style="361" customWidth="1"/>
    <col min="9070" max="9070" width="13.3046875" style="361" customWidth="1"/>
    <col min="9071" max="9071" width="14.23046875" style="361" customWidth="1"/>
    <col min="9072" max="9072" width="19.23046875" style="361" customWidth="1"/>
    <col min="9073" max="9073" width="33.3046875" style="361" customWidth="1"/>
    <col min="9074" max="9074" width="35.3046875" style="361" customWidth="1"/>
    <col min="9075" max="9126" width="8.84375" style="361" customWidth="1"/>
    <col min="9127" max="9127" width="46.69140625" style="361" customWidth="1"/>
    <col min="9128" max="9137" width="8.84375" style="361"/>
    <col min="9138" max="9138" width="4.84375" style="361" customWidth="1"/>
    <col min="9139" max="9139" width="48.07421875" style="361" customWidth="1"/>
    <col min="9140" max="9140" width="6.3046875" style="361" bestFit="1" customWidth="1"/>
    <col min="9141" max="9141" width="10.69140625" style="361" customWidth="1"/>
    <col min="9142" max="9142" width="13.3046875" style="361" customWidth="1"/>
    <col min="9143" max="9143" width="17.84375" style="361" customWidth="1"/>
    <col min="9144" max="9144" width="28.07421875" style="361" customWidth="1"/>
    <col min="9145" max="9321" width="8.84375" style="361"/>
    <col min="9322" max="9322" width="4.84375" style="361" customWidth="1"/>
    <col min="9323" max="9323" width="49.84375" style="361" customWidth="1"/>
    <col min="9324" max="9324" width="6.84375" style="361" customWidth="1"/>
    <col min="9325" max="9325" width="10.69140625" style="361" customWidth="1"/>
    <col min="9326" max="9326" width="13.3046875" style="361" customWidth="1"/>
    <col min="9327" max="9327" width="14.23046875" style="361" customWidth="1"/>
    <col min="9328" max="9328" width="19.23046875" style="361" customWidth="1"/>
    <col min="9329" max="9329" width="33.3046875" style="361" customWidth="1"/>
    <col min="9330" max="9330" width="35.3046875" style="361" customWidth="1"/>
    <col min="9331" max="9382" width="8.84375" style="361" customWidth="1"/>
    <col min="9383" max="9383" width="46.69140625" style="361" customWidth="1"/>
    <col min="9384" max="9393" width="8.84375" style="361"/>
    <col min="9394" max="9394" width="4.84375" style="361" customWidth="1"/>
    <col min="9395" max="9395" width="48.07421875" style="361" customWidth="1"/>
    <col min="9396" max="9396" width="6.3046875" style="361" bestFit="1" customWidth="1"/>
    <col min="9397" max="9397" width="10.69140625" style="361" customWidth="1"/>
    <col min="9398" max="9398" width="13.3046875" style="361" customWidth="1"/>
    <col min="9399" max="9399" width="17.84375" style="361" customWidth="1"/>
    <col min="9400" max="9400" width="28.07421875" style="361" customWidth="1"/>
    <col min="9401" max="9577" width="8.84375" style="361"/>
    <col min="9578" max="9578" width="4.84375" style="361" customWidth="1"/>
    <col min="9579" max="9579" width="49.84375" style="361" customWidth="1"/>
    <col min="9580" max="9580" width="6.84375" style="361" customWidth="1"/>
    <col min="9581" max="9581" width="10.69140625" style="361" customWidth="1"/>
    <col min="9582" max="9582" width="13.3046875" style="361" customWidth="1"/>
    <col min="9583" max="9583" width="14.23046875" style="361" customWidth="1"/>
    <col min="9584" max="9584" width="19.23046875" style="361" customWidth="1"/>
    <col min="9585" max="9585" width="33.3046875" style="361" customWidth="1"/>
    <col min="9586" max="9586" width="35.3046875" style="361" customWidth="1"/>
    <col min="9587" max="9638" width="8.84375" style="361" customWidth="1"/>
    <col min="9639" max="9639" width="46.69140625" style="361" customWidth="1"/>
    <col min="9640" max="9649" width="8.84375" style="361"/>
    <col min="9650" max="9650" width="4.84375" style="361" customWidth="1"/>
    <col min="9651" max="9651" width="48.07421875" style="361" customWidth="1"/>
    <col min="9652" max="9652" width="6.3046875" style="361" bestFit="1" customWidth="1"/>
    <col min="9653" max="9653" width="10.69140625" style="361" customWidth="1"/>
    <col min="9654" max="9654" width="13.3046875" style="361" customWidth="1"/>
    <col min="9655" max="9655" width="17.84375" style="361" customWidth="1"/>
    <col min="9656" max="9656" width="28.07421875" style="361" customWidth="1"/>
    <col min="9657" max="9833" width="8.84375" style="361"/>
    <col min="9834" max="9834" width="4.84375" style="361" customWidth="1"/>
    <col min="9835" max="9835" width="49.84375" style="361" customWidth="1"/>
    <col min="9836" max="9836" width="6.84375" style="361" customWidth="1"/>
    <col min="9837" max="9837" width="10.69140625" style="361" customWidth="1"/>
    <col min="9838" max="9838" width="13.3046875" style="361" customWidth="1"/>
    <col min="9839" max="9839" width="14.23046875" style="361" customWidth="1"/>
    <col min="9840" max="9840" width="19.23046875" style="361" customWidth="1"/>
    <col min="9841" max="9841" width="33.3046875" style="361" customWidth="1"/>
    <col min="9842" max="9842" width="35.3046875" style="361" customWidth="1"/>
    <col min="9843" max="9894" width="8.84375" style="361" customWidth="1"/>
    <col min="9895" max="9895" width="46.69140625" style="361" customWidth="1"/>
    <col min="9896" max="9905" width="8.84375" style="361"/>
    <col min="9906" max="9906" width="4.84375" style="361" customWidth="1"/>
    <col min="9907" max="9907" width="48.07421875" style="361" customWidth="1"/>
    <col min="9908" max="9908" width="6.3046875" style="361" bestFit="1" customWidth="1"/>
    <col min="9909" max="9909" width="10.69140625" style="361" customWidth="1"/>
    <col min="9910" max="9910" width="13.3046875" style="361" customWidth="1"/>
    <col min="9911" max="9911" width="17.84375" style="361" customWidth="1"/>
    <col min="9912" max="9912" width="28.07421875" style="361" customWidth="1"/>
    <col min="9913" max="10089" width="8.84375" style="361"/>
    <col min="10090" max="10090" width="4.84375" style="361" customWidth="1"/>
    <col min="10091" max="10091" width="49.84375" style="361" customWidth="1"/>
    <col min="10092" max="10092" width="6.84375" style="361" customWidth="1"/>
    <col min="10093" max="10093" width="10.69140625" style="361" customWidth="1"/>
    <col min="10094" max="10094" width="13.3046875" style="361" customWidth="1"/>
    <col min="10095" max="10095" width="14.23046875" style="361" customWidth="1"/>
    <col min="10096" max="10096" width="19.23046875" style="361" customWidth="1"/>
    <col min="10097" max="10097" width="33.3046875" style="361" customWidth="1"/>
    <col min="10098" max="10098" width="35.3046875" style="361" customWidth="1"/>
    <col min="10099" max="10150" width="8.84375" style="361" customWidth="1"/>
    <col min="10151" max="10151" width="46.69140625" style="361" customWidth="1"/>
    <col min="10152" max="10161" width="8.84375" style="361"/>
    <col min="10162" max="10162" width="4.84375" style="361" customWidth="1"/>
    <col min="10163" max="10163" width="48.07421875" style="361" customWidth="1"/>
    <col min="10164" max="10164" width="6.3046875" style="361" bestFit="1" customWidth="1"/>
    <col min="10165" max="10165" width="10.69140625" style="361" customWidth="1"/>
    <col min="10166" max="10166" width="13.3046875" style="361" customWidth="1"/>
    <col min="10167" max="10167" width="17.84375" style="361" customWidth="1"/>
    <col min="10168" max="10168" width="28.07421875" style="361" customWidth="1"/>
    <col min="10169" max="10345" width="8.84375" style="361"/>
    <col min="10346" max="10346" width="4.84375" style="361" customWidth="1"/>
    <col min="10347" max="10347" width="49.84375" style="361" customWidth="1"/>
    <col min="10348" max="10348" width="6.84375" style="361" customWidth="1"/>
    <col min="10349" max="10349" width="10.69140625" style="361" customWidth="1"/>
    <col min="10350" max="10350" width="13.3046875" style="361" customWidth="1"/>
    <col min="10351" max="10351" width="14.23046875" style="361" customWidth="1"/>
    <col min="10352" max="10352" width="19.23046875" style="361" customWidth="1"/>
    <col min="10353" max="10353" width="33.3046875" style="361" customWidth="1"/>
    <col min="10354" max="10354" width="35.3046875" style="361" customWidth="1"/>
    <col min="10355" max="10406" width="8.84375" style="361" customWidth="1"/>
    <col min="10407" max="10407" width="46.69140625" style="361" customWidth="1"/>
    <col min="10408" max="10417" width="8.84375" style="361"/>
    <col min="10418" max="10418" width="4.84375" style="361" customWidth="1"/>
    <col min="10419" max="10419" width="48.07421875" style="361" customWidth="1"/>
    <col min="10420" max="10420" width="6.3046875" style="361" bestFit="1" customWidth="1"/>
    <col min="10421" max="10421" width="10.69140625" style="361" customWidth="1"/>
    <col min="10422" max="10422" width="13.3046875" style="361" customWidth="1"/>
    <col min="10423" max="10423" width="17.84375" style="361" customWidth="1"/>
    <col min="10424" max="10424" width="28.07421875" style="361" customWidth="1"/>
    <col min="10425" max="10601" width="8.84375" style="361"/>
    <col min="10602" max="10602" width="4.84375" style="361" customWidth="1"/>
    <col min="10603" max="10603" width="49.84375" style="361" customWidth="1"/>
    <col min="10604" max="10604" width="6.84375" style="361" customWidth="1"/>
    <col min="10605" max="10605" width="10.69140625" style="361" customWidth="1"/>
    <col min="10606" max="10606" width="13.3046875" style="361" customWidth="1"/>
    <col min="10607" max="10607" width="14.23046875" style="361" customWidth="1"/>
    <col min="10608" max="10608" width="19.23046875" style="361" customWidth="1"/>
    <col min="10609" max="10609" width="33.3046875" style="361" customWidth="1"/>
    <col min="10610" max="10610" width="35.3046875" style="361" customWidth="1"/>
    <col min="10611" max="10662" width="8.84375" style="361" customWidth="1"/>
    <col min="10663" max="10663" width="46.69140625" style="361" customWidth="1"/>
    <col min="10664" max="10673" width="8.84375" style="361"/>
    <col min="10674" max="10674" width="4.84375" style="361" customWidth="1"/>
    <col min="10675" max="10675" width="48.07421875" style="361" customWidth="1"/>
    <col min="10676" max="10676" width="6.3046875" style="361" bestFit="1" customWidth="1"/>
    <col min="10677" max="10677" width="10.69140625" style="361" customWidth="1"/>
    <col min="10678" max="10678" width="13.3046875" style="361" customWidth="1"/>
    <col min="10679" max="10679" width="17.84375" style="361" customWidth="1"/>
    <col min="10680" max="10680" width="28.07421875" style="361" customWidth="1"/>
    <col min="10681" max="10857" width="8.84375" style="361"/>
    <col min="10858" max="10858" width="4.84375" style="361" customWidth="1"/>
    <col min="10859" max="10859" width="49.84375" style="361" customWidth="1"/>
    <col min="10860" max="10860" width="6.84375" style="361" customWidth="1"/>
    <col min="10861" max="10861" width="10.69140625" style="361" customWidth="1"/>
    <col min="10862" max="10862" width="13.3046875" style="361" customWidth="1"/>
    <col min="10863" max="10863" width="14.23046875" style="361" customWidth="1"/>
    <col min="10864" max="10864" width="19.23046875" style="361" customWidth="1"/>
    <col min="10865" max="10865" width="33.3046875" style="361" customWidth="1"/>
    <col min="10866" max="10866" width="35.3046875" style="361" customWidth="1"/>
    <col min="10867" max="10918" width="8.84375" style="361" customWidth="1"/>
    <col min="10919" max="10919" width="46.69140625" style="361" customWidth="1"/>
    <col min="10920" max="10929" width="8.84375" style="361"/>
    <col min="10930" max="10930" width="4.84375" style="361" customWidth="1"/>
    <col min="10931" max="10931" width="48.07421875" style="361" customWidth="1"/>
    <col min="10932" max="10932" width="6.3046875" style="361" bestFit="1" customWidth="1"/>
    <col min="10933" max="10933" width="10.69140625" style="361" customWidth="1"/>
    <col min="10934" max="10934" width="13.3046875" style="361" customWidth="1"/>
    <col min="10935" max="10935" width="17.84375" style="361" customWidth="1"/>
    <col min="10936" max="10936" width="28.07421875" style="361" customWidth="1"/>
    <col min="10937" max="11113" width="8.84375" style="361"/>
    <col min="11114" max="11114" width="4.84375" style="361" customWidth="1"/>
    <col min="11115" max="11115" width="49.84375" style="361" customWidth="1"/>
    <col min="11116" max="11116" width="6.84375" style="361" customWidth="1"/>
    <col min="11117" max="11117" width="10.69140625" style="361" customWidth="1"/>
    <col min="11118" max="11118" width="13.3046875" style="361" customWidth="1"/>
    <col min="11119" max="11119" width="14.23046875" style="361" customWidth="1"/>
    <col min="11120" max="11120" width="19.23046875" style="361" customWidth="1"/>
    <col min="11121" max="11121" width="33.3046875" style="361" customWidth="1"/>
    <col min="11122" max="11122" width="35.3046875" style="361" customWidth="1"/>
    <col min="11123" max="11174" width="8.84375" style="361" customWidth="1"/>
    <col min="11175" max="11175" width="46.69140625" style="361" customWidth="1"/>
    <col min="11176" max="11185" width="8.84375" style="361"/>
    <col min="11186" max="11186" width="4.84375" style="361" customWidth="1"/>
    <col min="11187" max="11187" width="48.07421875" style="361" customWidth="1"/>
    <col min="11188" max="11188" width="6.3046875" style="361" bestFit="1" customWidth="1"/>
    <col min="11189" max="11189" width="10.69140625" style="361" customWidth="1"/>
    <col min="11190" max="11190" width="13.3046875" style="361" customWidth="1"/>
    <col min="11191" max="11191" width="17.84375" style="361" customWidth="1"/>
    <col min="11192" max="11192" width="28.07421875" style="361" customWidth="1"/>
    <col min="11193" max="11369" width="8.84375" style="361"/>
    <col min="11370" max="11370" width="4.84375" style="361" customWidth="1"/>
    <col min="11371" max="11371" width="49.84375" style="361" customWidth="1"/>
    <col min="11372" max="11372" width="6.84375" style="361" customWidth="1"/>
    <col min="11373" max="11373" width="10.69140625" style="361" customWidth="1"/>
    <col min="11374" max="11374" width="13.3046875" style="361" customWidth="1"/>
    <col min="11375" max="11375" width="14.23046875" style="361" customWidth="1"/>
    <col min="11376" max="11376" width="19.23046875" style="361" customWidth="1"/>
    <col min="11377" max="11377" width="33.3046875" style="361" customWidth="1"/>
    <col min="11378" max="11378" width="35.3046875" style="361" customWidth="1"/>
    <col min="11379" max="11430" width="8.84375" style="361" customWidth="1"/>
    <col min="11431" max="11431" width="46.69140625" style="361" customWidth="1"/>
    <col min="11432" max="11441" width="8.84375" style="361"/>
    <col min="11442" max="11442" width="4.84375" style="361" customWidth="1"/>
    <col min="11443" max="11443" width="48.07421875" style="361" customWidth="1"/>
    <col min="11444" max="11444" width="6.3046875" style="361" bestFit="1" customWidth="1"/>
    <col min="11445" max="11445" width="10.69140625" style="361" customWidth="1"/>
    <col min="11446" max="11446" width="13.3046875" style="361" customWidth="1"/>
    <col min="11447" max="11447" width="17.84375" style="361" customWidth="1"/>
    <col min="11448" max="11448" width="28.07421875" style="361" customWidth="1"/>
    <col min="11449" max="11625" width="8.84375" style="361"/>
    <col min="11626" max="11626" width="4.84375" style="361" customWidth="1"/>
    <col min="11627" max="11627" width="49.84375" style="361" customWidth="1"/>
    <col min="11628" max="11628" width="6.84375" style="361" customWidth="1"/>
    <col min="11629" max="11629" width="10.69140625" style="361" customWidth="1"/>
    <col min="11630" max="11630" width="13.3046875" style="361" customWidth="1"/>
    <col min="11631" max="11631" width="14.23046875" style="361" customWidth="1"/>
    <col min="11632" max="11632" width="19.23046875" style="361" customWidth="1"/>
    <col min="11633" max="11633" width="33.3046875" style="361" customWidth="1"/>
    <col min="11634" max="11634" width="35.3046875" style="361" customWidth="1"/>
    <col min="11635" max="11686" width="8.84375" style="361" customWidth="1"/>
    <col min="11687" max="11687" width="46.69140625" style="361" customWidth="1"/>
    <col min="11688" max="11697" width="8.84375" style="361"/>
    <col min="11698" max="11698" width="4.84375" style="361" customWidth="1"/>
    <col min="11699" max="11699" width="48.07421875" style="361" customWidth="1"/>
    <col min="11700" max="11700" width="6.3046875" style="361" bestFit="1" customWidth="1"/>
    <col min="11701" max="11701" width="10.69140625" style="361" customWidth="1"/>
    <col min="11702" max="11702" width="13.3046875" style="361" customWidth="1"/>
    <col min="11703" max="11703" width="17.84375" style="361" customWidth="1"/>
    <col min="11704" max="11704" width="28.07421875" style="361" customWidth="1"/>
    <col min="11705" max="11881" width="8.84375" style="361"/>
    <col min="11882" max="11882" width="4.84375" style="361" customWidth="1"/>
    <col min="11883" max="11883" width="49.84375" style="361" customWidth="1"/>
    <col min="11884" max="11884" width="6.84375" style="361" customWidth="1"/>
    <col min="11885" max="11885" width="10.69140625" style="361" customWidth="1"/>
    <col min="11886" max="11886" width="13.3046875" style="361" customWidth="1"/>
    <col min="11887" max="11887" width="14.23046875" style="361" customWidth="1"/>
    <col min="11888" max="11888" width="19.23046875" style="361" customWidth="1"/>
    <col min="11889" max="11889" width="33.3046875" style="361" customWidth="1"/>
    <col min="11890" max="11890" width="35.3046875" style="361" customWidth="1"/>
    <col min="11891" max="11942" width="8.84375" style="361" customWidth="1"/>
    <col min="11943" max="11943" width="46.69140625" style="361" customWidth="1"/>
    <col min="11944" max="11953" width="8.84375" style="361"/>
    <col min="11954" max="11954" width="4.84375" style="361" customWidth="1"/>
    <col min="11955" max="11955" width="48.07421875" style="361" customWidth="1"/>
    <col min="11956" max="11956" width="6.3046875" style="361" bestFit="1" customWidth="1"/>
    <col min="11957" max="11957" width="10.69140625" style="361" customWidth="1"/>
    <col min="11958" max="11958" width="13.3046875" style="361" customWidth="1"/>
    <col min="11959" max="11959" width="17.84375" style="361" customWidth="1"/>
    <col min="11960" max="11960" width="28.07421875" style="361" customWidth="1"/>
    <col min="11961" max="12137" width="8.84375" style="361"/>
    <col min="12138" max="12138" width="4.84375" style="361" customWidth="1"/>
    <col min="12139" max="12139" width="49.84375" style="361" customWidth="1"/>
    <col min="12140" max="12140" width="6.84375" style="361" customWidth="1"/>
    <col min="12141" max="12141" width="10.69140625" style="361" customWidth="1"/>
    <col min="12142" max="12142" width="13.3046875" style="361" customWidth="1"/>
    <col min="12143" max="12143" width="14.23046875" style="361" customWidth="1"/>
    <col min="12144" max="12144" width="19.23046875" style="361" customWidth="1"/>
    <col min="12145" max="12145" width="33.3046875" style="361" customWidth="1"/>
    <col min="12146" max="12146" width="35.3046875" style="361" customWidth="1"/>
    <col min="12147" max="12198" width="8.84375" style="361" customWidth="1"/>
    <col min="12199" max="12199" width="46.69140625" style="361" customWidth="1"/>
    <col min="12200" max="12209" width="8.84375" style="361"/>
    <col min="12210" max="12210" width="4.84375" style="361" customWidth="1"/>
    <col min="12211" max="12211" width="48.07421875" style="361" customWidth="1"/>
    <col min="12212" max="12212" width="6.3046875" style="361" bestFit="1" customWidth="1"/>
    <col min="12213" max="12213" width="10.69140625" style="361" customWidth="1"/>
    <col min="12214" max="12214" width="13.3046875" style="361" customWidth="1"/>
    <col min="12215" max="12215" width="17.84375" style="361" customWidth="1"/>
    <col min="12216" max="12216" width="28.07421875" style="361" customWidth="1"/>
    <col min="12217" max="12393" width="8.84375" style="361"/>
    <col min="12394" max="12394" width="4.84375" style="361" customWidth="1"/>
    <col min="12395" max="12395" width="49.84375" style="361" customWidth="1"/>
    <col min="12396" max="12396" width="6.84375" style="361" customWidth="1"/>
    <col min="12397" max="12397" width="10.69140625" style="361" customWidth="1"/>
    <col min="12398" max="12398" width="13.3046875" style="361" customWidth="1"/>
    <col min="12399" max="12399" width="14.23046875" style="361" customWidth="1"/>
    <col min="12400" max="12400" width="19.23046875" style="361" customWidth="1"/>
    <col min="12401" max="12401" width="33.3046875" style="361" customWidth="1"/>
    <col min="12402" max="12402" width="35.3046875" style="361" customWidth="1"/>
    <col min="12403" max="12454" width="8.84375" style="361" customWidth="1"/>
    <col min="12455" max="12455" width="46.69140625" style="361" customWidth="1"/>
    <col min="12456" max="12465" width="8.84375" style="361"/>
    <col min="12466" max="12466" width="4.84375" style="361" customWidth="1"/>
    <col min="12467" max="12467" width="48.07421875" style="361" customWidth="1"/>
    <col min="12468" max="12468" width="6.3046875" style="361" bestFit="1" customWidth="1"/>
    <col min="12469" max="12469" width="10.69140625" style="361" customWidth="1"/>
    <col min="12470" max="12470" width="13.3046875" style="361" customWidth="1"/>
    <col min="12471" max="12471" width="17.84375" style="361" customWidth="1"/>
    <col min="12472" max="12472" width="28.07421875" style="361" customWidth="1"/>
    <col min="12473" max="12649" width="8.84375" style="361"/>
    <col min="12650" max="12650" width="4.84375" style="361" customWidth="1"/>
    <col min="12651" max="12651" width="49.84375" style="361" customWidth="1"/>
    <col min="12652" max="12652" width="6.84375" style="361" customWidth="1"/>
    <col min="12653" max="12653" width="10.69140625" style="361" customWidth="1"/>
    <col min="12654" max="12654" width="13.3046875" style="361" customWidth="1"/>
    <col min="12655" max="12655" width="14.23046875" style="361" customWidth="1"/>
    <col min="12656" max="12656" width="19.23046875" style="361" customWidth="1"/>
    <col min="12657" max="12657" width="33.3046875" style="361" customWidth="1"/>
    <col min="12658" max="12658" width="35.3046875" style="361" customWidth="1"/>
    <col min="12659" max="12710" width="8.84375" style="361" customWidth="1"/>
    <col min="12711" max="12711" width="46.69140625" style="361" customWidth="1"/>
    <col min="12712" max="12721" width="8.84375" style="361"/>
    <col min="12722" max="12722" width="4.84375" style="361" customWidth="1"/>
    <col min="12723" max="12723" width="48.07421875" style="361" customWidth="1"/>
    <col min="12724" max="12724" width="6.3046875" style="361" bestFit="1" customWidth="1"/>
    <col min="12725" max="12725" width="10.69140625" style="361" customWidth="1"/>
    <col min="12726" max="12726" width="13.3046875" style="361" customWidth="1"/>
    <col min="12727" max="12727" width="17.84375" style="361" customWidth="1"/>
    <col min="12728" max="12728" width="28.07421875" style="361" customWidth="1"/>
    <col min="12729" max="12905" width="8.84375" style="361"/>
    <col min="12906" max="12906" width="4.84375" style="361" customWidth="1"/>
    <col min="12907" max="12907" width="49.84375" style="361" customWidth="1"/>
    <col min="12908" max="12908" width="6.84375" style="361" customWidth="1"/>
    <col min="12909" max="12909" width="10.69140625" style="361" customWidth="1"/>
    <col min="12910" max="12910" width="13.3046875" style="361" customWidth="1"/>
    <col min="12911" max="12911" width="14.23046875" style="361" customWidth="1"/>
    <col min="12912" max="12912" width="19.23046875" style="361" customWidth="1"/>
    <col min="12913" max="12913" width="33.3046875" style="361" customWidth="1"/>
    <col min="12914" max="12914" width="35.3046875" style="361" customWidth="1"/>
    <col min="12915" max="12966" width="8.84375" style="361" customWidth="1"/>
    <col min="12967" max="12967" width="46.69140625" style="361" customWidth="1"/>
    <col min="12968" max="12977" width="8.84375" style="361"/>
    <col min="12978" max="12978" width="4.84375" style="361" customWidth="1"/>
    <col min="12979" max="12979" width="48.07421875" style="361" customWidth="1"/>
    <col min="12980" max="12980" width="6.3046875" style="361" bestFit="1" customWidth="1"/>
    <col min="12981" max="12981" width="10.69140625" style="361" customWidth="1"/>
    <col min="12982" max="12982" width="13.3046875" style="361" customWidth="1"/>
    <col min="12983" max="12983" width="17.84375" style="361" customWidth="1"/>
    <col min="12984" max="12984" width="28.07421875" style="361" customWidth="1"/>
    <col min="12985" max="13161" width="8.84375" style="361"/>
    <col min="13162" max="13162" width="4.84375" style="361" customWidth="1"/>
    <col min="13163" max="13163" width="49.84375" style="361" customWidth="1"/>
    <col min="13164" max="13164" width="6.84375" style="361" customWidth="1"/>
    <col min="13165" max="13165" width="10.69140625" style="361" customWidth="1"/>
    <col min="13166" max="13166" width="13.3046875" style="361" customWidth="1"/>
    <col min="13167" max="13167" width="14.23046875" style="361" customWidth="1"/>
    <col min="13168" max="13168" width="19.23046875" style="361" customWidth="1"/>
    <col min="13169" max="13169" width="33.3046875" style="361" customWidth="1"/>
    <col min="13170" max="13170" width="35.3046875" style="361" customWidth="1"/>
    <col min="13171" max="13222" width="8.84375" style="361" customWidth="1"/>
    <col min="13223" max="13223" width="46.69140625" style="361" customWidth="1"/>
    <col min="13224" max="13233" width="8.84375" style="361"/>
    <col min="13234" max="13234" width="4.84375" style="361" customWidth="1"/>
    <col min="13235" max="13235" width="48.07421875" style="361" customWidth="1"/>
    <col min="13236" max="13236" width="6.3046875" style="361" bestFit="1" customWidth="1"/>
    <col min="13237" max="13237" width="10.69140625" style="361" customWidth="1"/>
    <col min="13238" max="13238" width="13.3046875" style="361" customWidth="1"/>
    <col min="13239" max="13239" width="17.84375" style="361" customWidth="1"/>
    <col min="13240" max="13240" width="28.07421875" style="361" customWidth="1"/>
    <col min="13241" max="13417" width="8.84375" style="361"/>
    <col min="13418" max="13418" width="4.84375" style="361" customWidth="1"/>
    <col min="13419" max="13419" width="49.84375" style="361" customWidth="1"/>
    <col min="13420" max="13420" width="6.84375" style="361" customWidth="1"/>
    <col min="13421" max="13421" width="10.69140625" style="361" customWidth="1"/>
    <col min="13422" max="13422" width="13.3046875" style="361" customWidth="1"/>
    <col min="13423" max="13423" width="14.23046875" style="361" customWidth="1"/>
    <col min="13424" max="13424" width="19.23046875" style="361" customWidth="1"/>
    <col min="13425" max="13425" width="33.3046875" style="361" customWidth="1"/>
    <col min="13426" max="13426" width="35.3046875" style="361" customWidth="1"/>
    <col min="13427" max="13478" width="8.84375" style="361" customWidth="1"/>
    <col min="13479" max="13479" width="46.69140625" style="361" customWidth="1"/>
    <col min="13480" max="13489" width="8.84375" style="361"/>
    <col min="13490" max="13490" width="4.84375" style="361" customWidth="1"/>
    <col min="13491" max="13491" width="48.07421875" style="361" customWidth="1"/>
    <col min="13492" max="13492" width="6.3046875" style="361" bestFit="1" customWidth="1"/>
    <col min="13493" max="13493" width="10.69140625" style="361" customWidth="1"/>
    <col min="13494" max="13494" width="13.3046875" style="361" customWidth="1"/>
    <col min="13495" max="13495" width="17.84375" style="361" customWidth="1"/>
    <col min="13496" max="13496" width="28.07421875" style="361" customWidth="1"/>
    <col min="13497" max="13673" width="8.84375" style="361"/>
    <col min="13674" max="13674" width="4.84375" style="361" customWidth="1"/>
    <col min="13675" max="13675" width="49.84375" style="361" customWidth="1"/>
    <col min="13676" max="13676" width="6.84375" style="361" customWidth="1"/>
    <col min="13677" max="13677" width="10.69140625" style="361" customWidth="1"/>
    <col min="13678" max="13678" width="13.3046875" style="361" customWidth="1"/>
    <col min="13679" max="13679" width="14.23046875" style="361" customWidth="1"/>
    <col min="13680" max="13680" width="19.23046875" style="361" customWidth="1"/>
    <col min="13681" max="13681" width="33.3046875" style="361" customWidth="1"/>
    <col min="13682" max="13682" width="35.3046875" style="361" customWidth="1"/>
    <col min="13683" max="13734" width="8.84375" style="361" customWidth="1"/>
    <col min="13735" max="13735" width="46.69140625" style="361" customWidth="1"/>
    <col min="13736" max="13745" width="8.84375" style="361"/>
    <col min="13746" max="13746" width="4.84375" style="361" customWidth="1"/>
    <col min="13747" max="13747" width="48.07421875" style="361" customWidth="1"/>
    <col min="13748" max="13748" width="6.3046875" style="361" bestFit="1" customWidth="1"/>
    <col min="13749" max="13749" width="10.69140625" style="361" customWidth="1"/>
    <col min="13750" max="13750" width="13.3046875" style="361" customWidth="1"/>
    <col min="13751" max="13751" width="17.84375" style="361" customWidth="1"/>
    <col min="13752" max="13752" width="28.07421875" style="361" customWidth="1"/>
    <col min="13753" max="13929" width="8.84375" style="361"/>
    <col min="13930" max="13930" width="4.84375" style="361" customWidth="1"/>
    <col min="13931" max="13931" width="49.84375" style="361" customWidth="1"/>
    <col min="13932" max="13932" width="6.84375" style="361" customWidth="1"/>
    <col min="13933" max="13933" width="10.69140625" style="361" customWidth="1"/>
    <col min="13934" max="13934" width="13.3046875" style="361" customWidth="1"/>
    <col min="13935" max="13935" width="14.23046875" style="361" customWidth="1"/>
    <col min="13936" max="13936" width="19.23046875" style="361" customWidth="1"/>
    <col min="13937" max="13937" width="33.3046875" style="361" customWidth="1"/>
    <col min="13938" max="13938" width="35.3046875" style="361" customWidth="1"/>
    <col min="13939" max="13990" width="8.84375" style="361" customWidth="1"/>
    <col min="13991" max="13991" width="46.69140625" style="361" customWidth="1"/>
    <col min="13992" max="14001" width="8.84375" style="361"/>
    <col min="14002" max="14002" width="4.84375" style="361" customWidth="1"/>
    <col min="14003" max="14003" width="48.07421875" style="361" customWidth="1"/>
    <col min="14004" max="14004" width="6.3046875" style="361" bestFit="1" customWidth="1"/>
    <col min="14005" max="14005" width="10.69140625" style="361" customWidth="1"/>
    <col min="14006" max="14006" width="13.3046875" style="361" customWidth="1"/>
    <col min="14007" max="14007" width="17.84375" style="361" customWidth="1"/>
    <col min="14008" max="14008" width="28.07421875" style="361" customWidth="1"/>
    <col min="14009" max="14185" width="8.84375" style="361"/>
    <col min="14186" max="14186" width="4.84375" style="361" customWidth="1"/>
    <col min="14187" max="14187" width="49.84375" style="361" customWidth="1"/>
    <col min="14188" max="14188" width="6.84375" style="361" customWidth="1"/>
    <col min="14189" max="14189" width="10.69140625" style="361" customWidth="1"/>
    <col min="14190" max="14190" width="13.3046875" style="361" customWidth="1"/>
    <col min="14191" max="14191" width="14.23046875" style="361" customWidth="1"/>
    <col min="14192" max="14192" width="19.23046875" style="361" customWidth="1"/>
    <col min="14193" max="14193" width="33.3046875" style="361" customWidth="1"/>
    <col min="14194" max="14194" width="35.3046875" style="361" customWidth="1"/>
    <col min="14195" max="14246" width="8.84375" style="361" customWidth="1"/>
    <col min="14247" max="14247" width="46.69140625" style="361" customWidth="1"/>
    <col min="14248" max="14257" width="8.84375" style="361"/>
    <col min="14258" max="14258" width="4.84375" style="361" customWidth="1"/>
    <col min="14259" max="14259" width="48.07421875" style="361" customWidth="1"/>
    <col min="14260" max="14260" width="6.3046875" style="361" bestFit="1" customWidth="1"/>
    <col min="14261" max="14261" width="10.69140625" style="361" customWidth="1"/>
    <col min="14262" max="14262" width="13.3046875" style="361" customWidth="1"/>
    <col min="14263" max="14263" width="17.84375" style="361" customWidth="1"/>
    <col min="14264" max="14264" width="28.07421875" style="361" customWidth="1"/>
    <col min="14265" max="14441" width="8.84375" style="361"/>
    <col min="14442" max="14442" width="4.84375" style="361" customWidth="1"/>
    <col min="14443" max="14443" width="49.84375" style="361" customWidth="1"/>
    <col min="14444" max="14444" width="6.84375" style="361" customWidth="1"/>
    <col min="14445" max="14445" width="10.69140625" style="361" customWidth="1"/>
    <col min="14446" max="14446" width="13.3046875" style="361" customWidth="1"/>
    <col min="14447" max="14447" width="14.23046875" style="361" customWidth="1"/>
    <col min="14448" max="14448" width="19.23046875" style="361" customWidth="1"/>
    <col min="14449" max="14449" width="33.3046875" style="361" customWidth="1"/>
    <col min="14450" max="14450" width="35.3046875" style="361" customWidth="1"/>
    <col min="14451" max="14502" width="8.84375" style="361" customWidth="1"/>
    <col min="14503" max="14503" width="46.69140625" style="361" customWidth="1"/>
    <col min="14504" max="14513" width="8.84375" style="361"/>
    <col min="14514" max="14514" width="4.84375" style="361" customWidth="1"/>
    <col min="14515" max="14515" width="48.07421875" style="361" customWidth="1"/>
    <col min="14516" max="14516" width="6.3046875" style="361" bestFit="1" customWidth="1"/>
    <col min="14517" max="14517" width="10.69140625" style="361" customWidth="1"/>
    <col min="14518" max="14518" width="13.3046875" style="361" customWidth="1"/>
    <col min="14519" max="14519" width="17.84375" style="361" customWidth="1"/>
    <col min="14520" max="14520" width="28.07421875" style="361" customWidth="1"/>
    <col min="14521" max="14697" width="8.84375" style="361"/>
    <col min="14698" max="14698" width="4.84375" style="361" customWidth="1"/>
    <col min="14699" max="14699" width="49.84375" style="361" customWidth="1"/>
    <col min="14700" max="14700" width="6.84375" style="361" customWidth="1"/>
    <col min="14701" max="14701" width="10.69140625" style="361" customWidth="1"/>
    <col min="14702" max="14702" width="13.3046875" style="361" customWidth="1"/>
    <col min="14703" max="14703" width="14.23046875" style="361" customWidth="1"/>
    <col min="14704" max="14704" width="19.23046875" style="361" customWidth="1"/>
    <col min="14705" max="14705" width="33.3046875" style="361" customWidth="1"/>
    <col min="14706" max="14706" width="35.3046875" style="361" customWidth="1"/>
    <col min="14707" max="14758" width="8.84375" style="361" customWidth="1"/>
    <col min="14759" max="14759" width="46.69140625" style="361" customWidth="1"/>
    <col min="14760" max="14769" width="8.84375" style="361"/>
    <col min="14770" max="14770" width="4.84375" style="361" customWidth="1"/>
    <col min="14771" max="14771" width="48.07421875" style="361" customWidth="1"/>
    <col min="14772" max="14772" width="6.3046875" style="361" bestFit="1" customWidth="1"/>
    <col min="14773" max="14773" width="10.69140625" style="361" customWidth="1"/>
    <col min="14774" max="14774" width="13.3046875" style="361" customWidth="1"/>
    <col min="14775" max="14775" width="17.84375" style="361" customWidth="1"/>
    <col min="14776" max="14776" width="28.07421875" style="361" customWidth="1"/>
    <col min="14777" max="14953" width="8.84375" style="361"/>
    <col min="14954" max="14954" width="4.84375" style="361" customWidth="1"/>
    <col min="14955" max="14955" width="49.84375" style="361" customWidth="1"/>
    <col min="14956" max="14956" width="6.84375" style="361" customWidth="1"/>
    <col min="14957" max="14957" width="10.69140625" style="361" customWidth="1"/>
    <col min="14958" max="14958" width="13.3046875" style="361" customWidth="1"/>
    <col min="14959" max="14959" width="14.23046875" style="361" customWidth="1"/>
    <col min="14960" max="14960" width="19.23046875" style="361" customWidth="1"/>
    <col min="14961" max="14961" width="33.3046875" style="361" customWidth="1"/>
    <col min="14962" max="14962" width="35.3046875" style="361" customWidth="1"/>
    <col min="14963" max="15014" width="8.84375" style="361" customWidth="1"/>
    <col min="15015" max="15015" width="46.69140625" style="361" customWidth="1"/>
    <col min="15016" max="15025" width="8.84375" style="361"/>
    <col min="15026" max="15026" width="4.84375" style="361" customWidth="1"/>
    <col min="15027" max="15027" width="48.07421875" style="361" customWidth="1"/>
    <col min="15028" max="15028" width="6.3046875" style="361" bestFit="1" customWidth="1"/>
    <col min="15029" max="15029" width="10.69140625" style="361" customWidth="1"/>
    <col min="15030" max="15030" width="13.3046875" style="361" customWidth="1"/>
    <col min="15031" max="15031" width="17.84375" style="361" customWidth="1"/>
    <col min="15032" max="15032" width="28.07421875" style="361" customWidth="1"/>
    <col min="15033" max="15209" width="8.84375" style="361"/>
    <col min="15210" max="15210" width="4.84375" style="361" customWidth="1"/>
    <col min="15211" max="15211" width="49.84375" style="361" customWidth="1"/>
    <col min="15212" max="15212" width="6.84375" style="361" customWidth="1"/>
    <col min="15213" max="15213" width="10.69140625" style="361" customWidth="1"/>
    <col min="15214" max="15214" width="13.3046875" style="361" customWidth="1"/>
    <col min="15215" max="15215" width="14.23046875" style="361" customWidth="1"/>
    <col min="15216" max="15216" width="19.23046875" style="361" customWidth="1"/>
    <col min="15217" max="15217" width="33.3046875" style="361" customWidth="1"/>
    <col min="15218" max="15218" width="35.3046875" style="361" customWidth="1"/>
    <col min="15219" max="15270" width="8.84375" style="361" customWidth="1"/>
    <col min="15271" max="15271" width="46.69140625" style="361" customWidth="1"/>
    <col min="15272" max="15281" width="8.84375" style="361"/>
    <col min="15282" max="15282" width="4.84375" style="361" customWidth="1"/>
    <col min="15283" max="15283" width="48.07421875" style="361" customWidth="1"/>
    <col min="15284" max="15284" width="6.3046875" style="361" bestFit="1" customWidth="1"/>
    <col min="15285" max="15285" width="10.69140625" style="361" customWidth="1"/>
    <col min="15286" max="15286" width="13.3046875" style="361" customWidth="1"/>
    <col min="15287" max="15287" width="17.84375" style="361" customWidth="1"/>
    <col min="15288" max="15288" width="28.07421875" style="361" customWidth="1"/>
    <col min="15289" max="15465" width="8.84375" style="361"/>
    <col min="15466" max="15466" width="4.84375" style="361" customWidth="1"/>
    <col min="15467" max="15467" width="49.84375" style="361" customWidth="1"/>
    <col min="15468" max="15468" width="6.84375" style="361" customWidth="1"/>
    <col min="15469" max="15469" width="10.69140625" style="361" customWidth="1"/>
    <col min="15470" max="15470" width="13.3046875" style="361" customWidth="1"/>
    <col min="15471" max="15471" width="14.23046875" style="361" customWidth="1"/>
    <col min="15472" max="15472" width="19.23046875" style="361" customWidth="1"/>
    <col min="15473" max="15473" width="33.3046875" style="361" customWidth="1"/>
    <col min="15474" max="15474" width="35.3046875" style="361" customWidth="1"/>
    <col min="15475" max="15526" width="8.84375" style="361" customWidth="1"/>
    <col min="15527" max="15527" width="46.69140625" style="361" customWidth="1"/>
    <col min="15528" max="15537" width="8.84375" style="361"/>
    <col min="15538" max="15538" width="4.84375" style="361" customWidth="1"/>
    <col min="15539" max="15539" width="48.07421875" style="361" customWidth="1"/>
    <col min="15540" max="15540" width="6.3046875" style="361" bestFit="1" customWidth="1"/>
    <col min="15541" max="15541" width="10.69140625" style="361" customWidth="1"/>
    <col min="15542" max="15542" width="13.3046875" style="361" customWidth="1"/>
    <col min="15543" max="15543" width="17.84375" style="361" customWidth="1"/>
    <col min="15544" max="15544" width="28.07421875" style="361" customWidth="1"/>
    <col min="15545" max="15721" width="8.84375" style="361"/>
    <col min="15722" max="15722" width="4.84375" style="361" customWidth="1"/>
    <col min="15723" max="15723" width="49.84375" style="361" customWidth="1"/>
    <col min="15724" max="15724" width="6.84375" style="361" customWidth="1"/>
    <col min="15725" max="15725" width="10.69140625" style="361" customWidth="1"/>
    <col min="15726" max="15726" width="13.3046875" style="361" customWidth="1"/>
    <col min="15727" max="15727" width="14.23046875" style="361" customWidth="1"/>
    <col min="15728" max="15728" width="19.23046875" style="361" customWidth="1"/>
    <col min="15729" max="15729" width="33.3046875" style="361" customWidth="1"/>
    <col min="15730" max="15730" width="35.3046875" style="361" customWidth="1"/>
    <col min="15731" max="15782" width="8.84375" style="361" customWidth="1"/>
    <col min="15783" max="15783" width="46.69140625" style="361" customWidth="1"/>
    <col min="15784" max="15793" width="8.84375" style="361"/>
    <col min="15794" max="15794" width="4.84375" style="361" customWidth="1"/>
    <col min="15795" max="15795" width="48.07421875" style="361" customWidth="1"/>
    <col min="15796" max="15796" width="6.3046875" style="361" bestFit="1" customWidth="1"/>
    <col min="15797" max="15797" width="10.69140625" style="361" customWidth="1"/>
    <col min="15798" max="15798" width="13.3046875" style="361" customWidth="1"/>
    <col min="15799" max="15799" width="17.84375" style="361" customWidth="1"/>
    <col min="15800" max="15800" width="28.07421875" style="361" customWidth="1"/>
    <col min="15801" max="15977" width="8.84375" style="361"/>
    <col min="15978" max="15978" width="4.84375" style="361" customWidth="1"/>
    <col min="15979" max="15979" width="49.84375" style="361" customWidth="1"/>
    <col min="15980" max="15980" width="6.84375" style="361" customWidth="1"/>
    <col min="15981" max="15981" width="10.69140625" style="361" customWidth="1"/>
    <col min="15982" max="15982" width="13.3046875" style="361" customWidth="1"/>
    <col min="15983" max="15983" width="14.23046875" style="361" customWidth="1"/>
    <col min="15984" max="15984" width="19.23046875" style="361" customWidth="1"/>
    <col min="15985" max="15985" width="33.3046875" style="361" customWidth="1"/>
    <col min="15986" max="15986" width="35.3046875" style="361" customWidth="1"/>
    <col min="15987" max="16038" width="8.84375" style="361" customWidth="1"/>
    <col min="16039" max="16039" width="46.69140625" style="361" customWidth="1"/>
    <col min="16040" max="16049" width="8.84375" style="361"/>
    <col min="16050" max="16050" width="4.84375" style="361" customWidth="1"/>
    <col min="16051" max="16051" width="48.07421875" style="361" customWidth="1"/>
    <col min="16052" max="16052" width="6.3046875" style="361" bestFit="1" customWidth="1"/>
    <col min="16053" max="16053" width="10.69140625" style="361" customWidth="1"/>
    <col min="16054" max="16054" width="13.3046875" style="361" customWidth="1"/>
    <col min="16055" max="16055" width="17.84375" style="361" customWidth="1"/>
    <col min="16056" max="16056" width="28.07421875" style="361" customWidth="1"/>
    <col min="16057" max="16233" width="8.84375" style="361"/>
    <col min="16234" max="16234" width="4.84375" style="361" customWidth="1"/>
    <col min="16235" max="16235" width="49.84375" style="361" customWidth="1"/>
    <col min="16236" max="16236" width="6.84375" style="361" customWidth="1"/>
    <col min="16237" max="16237" width="10.69140625" style="361" customWidth="1"/>
    <col min="16238" max="16238" width="13.3046875" style="361" customWidth="1"/>
    <col min="16239" max="16239" width="14.23046875" style="361" customWidth="1"/>
    <col min="16240" max="16240" width="19.23046875" style="361" customWidth="1"/>
    <col min="16241" max="16241" width="33.3046875" style="361" customWidth="1"/>
    <col min="16242" max="16242" width="35.3046875" style="361" customWidth="1"/>
    <col min="16243" max="16294" width="8.84375" style="361" customWidth="1"/>
    <col min="16295" max="16295" width="46.69140625" style="361" customWidth="1"/>
    <col min="16296" max="16384" width="8.84375" style="361"/>
  </cols>
  <sheetData>
    <row r="1" spans="1:8" ht="38.5" customHeight="1">
      <c r="A1" s="1076" t="s">
        <v>1199</v>
      </c>
      <c r="B1" s="1076"/>
      <c r="C1" s="1076"/>
      <c r="D1" s="1076"/>
      <c r="E1" s="1076"/>
      <c r="F1" s="1076"/>
      <c r="G1" s="1076"/>
      <c r="H1" s="1076"/>
    </row>
    <row r="2" spans="1:8">
      <c r="A2" s="1077" t="s">
        <v>1191</v>
      </c>
      <c r="B2" s="1077"/>
      <c r="C2" s="1077"/>
      <c r="D2" s="1077"/>
      <c r="E2" s="1077"/>
      <c r="F2" s="1077"/>
      <c r="G2" s="1077"/>
      <c r="H2" s="1077"/>
    </row>
    <row r="3" spans="1:8" s="365" customFormat="1" ht="45" customHeight="1">
      <c r="A3" s="1080" t="s">
        <v>0</v>
      </c>
      <c r="B3" s="1024" t="s">
        <v>240</v>
      </c>
      <c r="C3" s="1024" t="s">
        <v>410</v>
      </c>
      <c r="D3" s="1024" t="s">
        <v>1192</v>
      </c>
      <c r="E3" s="1024" t="s">
        <v>1148</v>
      </c>
      <c r="F3" s="1082" t="s">
        <v>1201</v>
      </c>
      <c r="G3" s="1082"/>
      <c r="H3" s="1078" t="s">
        <v>2</v>
      </c>
    </row>
    <row r="4" spans="1:8" ht="30">
      <c r="A4" s="1081"/>
      <c r="B4" s="1026"/>
      <c r="C4" s="1026"/>
      <c r="D4" s="1026"/>
      <c r="E4" s="1026"/>
      <c r="F4" s="801" t="s">
        <v>43</v>
      </c>
      <c r="G4" s="801" t="s">
        <v>50</v>
      </c>
      <c r="H4" s="1079"/>
    </row>
    <row r="5" spans="1:8">
      <c r="A5" s="666"/>
      <c r="B5" s="690" t="s">
        <v>1200</v>
      </c>
      <c r="C5" s="667"/>
      <c r="D5" s="691">
        <f>D6+D22</f>
        <v>175.64960000000002</v>
      </c>
      <c r="E5" s="691">
        <f t="shared" ref="E5:G5" si="0">E6+E22</f>
        <v>68.42</v>
      </c>
      <c r="F5" s="691">
        <f t="shared" si="0"/>
        <v>55.790000000000006</v>
      </c>
      <c r="G5" s="691">
        <f t="shared" si="0"/>
        <v>3.81</v>
      </c>
      <c r="H5" s="666"/>
    </row>
    <row r="6" spans="1:8" ht="30">
      <c r="A6" s="368" t="s">
        <v>186</v>
      </c>
      <c r="B6" s="368" t="s">
        <v>715</v>
      </c>
      <c r="C6" s="369"/>
      <c r="D6" s="370">
        <f>D7+D9+D16</f>
        <v>118.95960000000001</v>
      </c>
      <c r="E6" s="370">
        <f t="shared" ref="E6:G6" si="1">E7+E9+E16</f>
        <v>35.520000000000003</v>
      </c>
      <c r="F6" s="370">
        <f t="shared" si="1"/>
        <v>35.520000000000003</v>
      </c>
      <c r="G6" s="370">
        <f t="shared" si="1"/>
        <v>0</v>
      </c>
      <c r="H6" s="371"/>
    </row>
    <row r="7" spans="1:8" ht="15" customHeight="1">
      <c r="A7" s="373" t="s">
        <v>22</v>
      </c>
      <c r="B7" s="374" t="s">
        <v>23</v>
      </c>
      <c r="C7" s="794"/>
      <c r="D7" s="375">
        <v>7</v>
      </c>
      <c r="E7" s="375">
        <v>1</v>
      </c>
      <c r="F7" s="692">
        <f>F8</f>
        <v>1</v>
      </c>
      <c r="G7" s="692"/>
      <c r="H7" s="357"/>
    </row>
    <row r="8" spans="1:8" ht="31">
      <c r="A8" s="348">
        <v>1</v>
      </c>
      <c r="B8" s="88" t="s">
        <v>718</v>
      </c>
      <c r="C8" s="640" t="s">
        <v>11</v>
      </c>
      <c r="D8" s="412">
        <v>7</v>
      </c>
      <c r="E8" s="351">
        <v>1</v>
      </c>
      <c r="F8" s="692">
        <v>1</v>
      </c>
      <c r="G8" s="692"/>
      <c r="H8" s="640" t="s">
        <v>265</v>
      </c>
    </row>
    <row r="9" spans="1:8" ht="29.5" customHeight="1">
      <c r="A9" s="373" t="s">
        <v>24</v>
      </c>
      <c r="B9" s="374" t="s">
        <v>415</v>
      </c>
      <c r="C9" s="794"/>
      <c r="D9" s="693">
        <f t="shared" ref="D9:E9" si="2">SUM(D10:D15)</f>
        <v>64.03</v>
      </c>
      <c r="E9" s="693">
        <f t="shared" si="2"/>
        <v>18.420000000000002</v>
      </c>
      <c r="F9" s="693">
        <f>SUM(F10:F15)</f>
        <v>18.420000000000002</v>
      </c>
      <c r="G9" s="692"/>
      <c r="H9" s="357"/>
    </row>
    <row r="10" spans="1:8" ht="31">
      <c r="A10" s="383">
        <v>1</v>
      </c>
      <c r="B10" s="384" t="s">
        <v>728</v>
      </c>
      <c r="C10" s="802" t="s">
        <v>16</v>
      </c>
      <c r="D10" s="351">
        <v>14.84</v>
      </c>
      <c r="E10" s="351">
        <v>1.9899999999999998</v>
      </c>
      <c r="F10" s="694">
        <v>1.99</v>
      </c>
      <c r="G10" s="694">
        <v>0</v>
      </c>
      <c r="H10" s="357" t="s">
        <v>265</v>
      </c>
    </row>
    <row r="11" spans="1:8" ht="31">
      <c r="A11" s="383">
        <v>2</v>
      </c>
      <c r="B11" s="396" t="s">
        <v>494</v>
      </c>
      <c r="C11" s="802" t="s">
        <v>96</v>
      </c>
      <c r="D11" s="351">
        <v>1.6</v>
      </c>
      <c r="E11" s="351">
        <v>1.6</v>
      </c>
      <c r="F11" s="692">
        <v>1.6</v>
      </c>
      <c r="G11" s="692"/>
      <c r="H11" s="357" t="s">
        <v>733</v>
      </c>
    </row>
    <row r="12" spans="1:8" s="400" customFormat="1" ht="31">
      <c r="A12" s="383">
        <v>3</v>
      </c>
      <c r="B12" s="396" t="s">
        <v>497</v>
      </c>
      <c r="C12" s="355"/>
      <c r="D12" s="401">
        <v>5</v>
      </c>
      <c r="E12" s="356">
        <v>2.92</v>
      </c>
      <c r="F12" s="695">
        <v>2.92</v>
      </c>
      <c r="G12" s="695"/>
      <c r="H12" s="352" t="s">
        <v>734</v>
      </c>
    </row>
    <row r="13" spans="1:8">
      <c r="A13" s="383">
        <v>4</v>
      </c>
      <c r="B13" s="348" t="s">
        <v>515</v>
      </c>
      <c r="C13" s="802" t="s">
        <v>111</v>
      </c>
      <c r="D13" s="351">
        <v>3.5</v>
      </c>
      <c r="E13" s="413">
        <v>1.41</v>
      </c>
      <c r="F13" s="692">
        <v>1.41</v>
      </c>
      <c r="G13" s="692"/>
      <c r="H13" s="357" t="s">
        <v>516</v>
      </c>
    </row>
    <row r="14" spans="1:8">
      <c r="A14" s="383">
        <v>5</v>
      </c>
      <c r="B14" s="426" t="s">
        <v>765</v>
      </c>
      <c r="C14" s="392" t="s">
        <v>117</v>
      </c>
      <c r="D14" s="351">
        <v>29.389999999999997</v>
      </c>
      <c r="E14" s="351">
        <v>3.5</v>
      </c>
      <c r="F14" s="692">
        <v>3.5</v>
      </c>
      <c r="G14" s="692"/>
      <c r="H14" s="357" t="s">
        <v>300</v>
      </c>
    </row>
    <row r="15" spans="1:8">
      <c r="A15" s="383">
        <v>6</v>
      </c>
      <c r="B15" s="430" t="s">
        <v>529</v>
      </c>
      <c r="C15" s="392" t="s">
        <v>114</v>
      </c>
      <c r="D15" s="351">
        <v>9.6999999999999993</v>
      </c>
      <c r="E15" s="401">
        <v>7</v>
      </c>
      <c r="F15" s="692">
        <v>7</v>
      </c>
      <c r="G15" s="692"/>
      <c r="H15" s="357" t="s">
        <v>281</v>
      </c>
    </row>
    <row r="16" spans="1:8">
      <c r="A16" s="373" t="s">
        <v>28</v>
      </c>
      <c r="B16" s="374" t="s">
        <v>538</v>
      </c>
      <c r="C16" s="794"/>
      <c r="D16" s="693">
        <f t="shared" ref="D16:E16" si="3">SUM(D17:D21)</f>
        <v>47.929600000000008</v>
      </c>
      <c r="E16" s="693">
        <f t="shared" si="3"/>
        <v>16.100000000000001</v>
      </c>
      <c r="F16" s="693">
        <f>SUM(F17:F21)</f>
        <v>16.100000000000001</v>
      </c>
      <c r="G16" s="692"/>
      <c r="H16" s="357"/>
    </row>
    <row r="17" spans="1:105">
      <c r="A17" s="434">
        <v>1</v>
      </c>
      <c r="B17" s="284" t="s">
        <v>771</v>
      </c>
      <c r="C17" s="338" t="s">
        <v>16</v>
      </c>
      <c r="D17" s="431">
        <v>3.5</v>
      </c>
      <c r="E17" s="401">
        <v>3.24</v>
      </c>
      <c r="F17" s="692">
        <v>3.24</v>
      </c>
      <c r="G17" s="692"/>
      <c r="H17" s="641" t="s">
        <v>293</v>
      </c>
    </row>
    <row r="18" spans="1:105" ht="31">
      <c r="A18" s="638">
        <v>2</v>
      </c>
      <c r="B18" s="85" t="s">
        <v>772</v>
      </c>
      <c r="C18" s="640" t="s">
        <v>117</v>
      </c>
      <c r="D18" s="403">
        <v>30.099600000000002</v>
      </c>
      <c r="E18" s="403">
        <v>8.23</v>
      </c>
      <c r="F18" s="696">
        <v>8.23</v>
      </c>
      <c r="G18" s="696"/>
      <c r="H18" s="640" t="s">
        <v>541</v>
      </c>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row>
    <row r="19" spans="1:105">
      <c r="A19" s="434">
        <v>3</v>
      </c>
      <c r="B19" s="85" t="s">
        <v>792</v>
      </c>
      <c r="C19" s="640" t="s">
        <v>117</v>
      </c>
      <c r="D19" s="403">
        <v>13.85</v>
      </c>
      <c r="E19" s="403">
        <v>4.17</v>
      </c>
      <c r="F19" s="692">
        <v>4.17</v>
      </c>
      <c r="G19" s="692"/>
      <c r="H19" s="83" t="s">
        <v>541</v>
      </c>
    </row>
    <row r="20" spans="1:105">
      <c r="A20" s="638">
        <v>4</v>
      </c>
      <c r="B20" s="384" t="s">
        <v>598</v>
      </c>
      <c r="C20" s="392" t="s">
        <v>77</v>
      </c>
      <c r="D20" s="351">
        <v>0.27</v>
      </c>
      <c r="E20" s="458">
        <v>0.25</v>
      </c>
      <c r="F20" s="692">
        <v>0.25</v>
      </c>
      <c r="G20" s="692"/>
      <c r="H20" s="393" t="s">
        <v>281</v>
      </c>
    </row>
    <row r="21" spans="1:105">
      <c r="A21" s="434">
        <v>5</v>
      </c>
      <c r="B21" s="384" t="s">
        <v>599</v>
      </c>
      <c r="C21" s="392" t="s">
        <v>77</v>
      </c>
      <c r="D21" s="351">
        <v>0.21</v>
      </c>
      <c r="E21" s="458">
        <v>0.21</v>
      </c>
      <c r="F21" s="692">
        <v>0.21</v>
      </c>
      <c r="G21" s="692"/>
      <c r="H21" s="393" t="s">
        <v>541</v>
      </c>
    </row>
    <row r="22" spans="1:105">
      <c r="A22" s="472" t="s">
        <v>187</v>
      </c>
      <c r="B22" s="473" t="s">
        <v>807</v>
      </c>
      <c r="C22" s="646"/>
      <c r="D22" s="475">
        <f>D23+D26+D30</f>
        <v>56.690000000000012</v>
      </c>
      <c r="E22" s="475">
        <f t="shared" ref="E22:G22" si="4">E23+E26+E30</f>
        <v>32.9</v>
      </c>
      <c r="F22" s="475">
        <f t="shared" si="4"/>
        <v>20.27</v>
      </c>
      <c r="G22" s="475">
        <f t="shared" si="4"/>
        <v>3.81</v>
      </c>
      <c r="H22" s="393"/>
    </row>
    <row r="23" spans="1:105">
      <c r="A23" s="95" t="s">
        <v>22</v>
      </c>
      <c r="B23" s="86" t="s">
        <v>23</v>
      </c>
      <c r="C23" s="646"/>
      <c r="D23" s="693">
        <f t="shared" ref="D23:E23" si="5">SUM(D24:D25)</f>
        <v>1.3</v>
      </c>
      <c r="E23" s="693">
        <f t="shared" si="5"/>
        <v>1.3</v>
      </c>
      <c r="F23" s="693">
        <f>SUM(F24:F25)</f>
        <v>1.3</v>
      </c>
      <c r="G23" s="693">
        <f>SUM(G24:G25)</f>
        <v>0</v>
      </c>
      <c r="H23" s="393"/>
    </row>
    <row r="24" spans="1:105" ht="31">
      <c r="A24" s="383">
        <v>1</v>
      </c>
      <c r="B24" s="384" t="s">
        <v>816</v>
      </c>
      <c r="C24" s="392" t="s">
        <v>11</v>
      </c>
      <c r="D24" s="351">
        <v>1</v>
      </c>
      <c r="E24" s="466">
        <v>1</v>
      </c>
      <c r="F24" s="689">
        <v>1</v>
      </c>
      <c r="G24" s="689"/>
      <c r="H24" s="393" t="s">
        <v>265</v>
      </c>
      <c r="I24" s="402"/>
      <c r="J24" s="402"/>
      <c r="K24" s="402"/>
      <c r="L24" s="402"/>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2"/>
      <c r="AM24" s="402"/>
      <c r="AN24" s="402"/>
      <c r="AO24" s="402"/>
      <c r="AP24" s="402"/>
      <c r="AQ24" s="402"/>
      <c r="AR24" s="402"/>
      <c r="AS24" s="402"/>
      <c r="AT24" s="402"/>
      <c r="AU24" s="402"/>
      <c r="AV24" s="402"/>
      <c r="AW24" s="402"/>
      <c r="AX24" s="402"/>
      <c r="AY24" s="402"/>
      <c r="AZ24" s="402"/>
      <c r="BA24" s="402"/>
      <c r="BB24" s="402"/>
      <c r="BC24" s="402"/>
      <c r="BD24" s="402"/>
      <c r="BE24" s="402"/>
      <c r="BF24" s="402"/>
      <c r="BG24" s="402"/>
      <c r="BH24" s="402"/>
      <c r="BI24" s="402"/>
      <c r="BJ24" s="402"/>
      <c r="BK24" s="402"/>
      <c r="BL24" s="402"/>
      <c r="BM24" s="402"/>
      <c r="BN24" s="402"/>
      <c r="BO24" s="402"/>
      <c r="BP24" s="402"/>
      <c r="BQ24" s="402"/>
      <c r="BR24" s="402"/>
      <c r="BS24" s="402"/>
      <c r="BT24" s="402"/>
      <c r="BU24" s="402"/>
      <c r="BV24" s="402"/>
      <c r="BW24" s="402"/>
      <c r="BX24" s="402"/>
      <c r="BY24" s="402"/>
      <c r="BZ24" s="402"/>
      <c r="CA24" s="402"/>
      <c r="CB24" s="402"/>
      <c r="CC24" s="402"/>
      <c r="CD24" s="402"/>
      <c r="CE24" s="402"/>
      <c r="CF24" s="402"/>
      <c r="CG24" s="402"/>
      <c r="CH24" s="402"/>
      <c r="CI24" s="402"/>
      <c r="CJ24" s="402"/>
      <c r="CK24" s="402"/>
      <c r="CL24" s="402"/>
      <c r="CM24" s="402"/>
      <c r="CN24" s="402"/>
      <c r="CO24" s="402"/>
      <c r="CP24" s="402"/>
      <c r="CQ24" s="402"/>
      <c r="CR24" s="402"/>
      <c r="CS24" s="402"/>
      <c r="CT24" s="402"/>
      <c r="CU24" s="402"/>
      <c r="CV24" s="402"/>
      <c r="CW24" s="402"/>
    </row>
    <row r="25" spans="1:105">
      <c r="A25" s="383">
        <v>2</v>
      </c>
      <c r="B25" s="421" t="s">
        <v>818</v>
      </c>
      <c r="C25" s="392" t="s">
        <v>10</v>
      </c>
      <c r="D25" s="689">
        <v>0.3</v>
      </c>
      <c r="E25" s="466">
        <v>0.3</v>
      </c>
      <c r="F25" s="689">
        <v>0.3</v>
      </c>
      <c r="G25" s="689"/>
      <c r="H25" s="357" t="s">
        <v>675</v>
      </c>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2"/>
      <c r="BC25" s="402"/>
      <c r="BD25" s="402"/>
      <c r="BE25" s="402"/>
      <c r="BF25" s="402"/>
      <c r="BG25" s="402"/>
      <c r="BH25" s="402"/>
      <c r="BI25" s="402"/>
      <c r="BJ25" s="402"/>
      <c r="BK25" s="402"/>
      <c r="BL25" s="402"/>
      <c r="BM25" s="402"/>
      <c r="BN25" s="402"/>
      <c r="BO25" s="402"/>
      <c r="BP25" s="402"/>
      <c r="BQ25" s="402"/>
      <c r="BR25" s="402"/>
      <c r="BS25" s="402"/>
      <c r="BT25" s="402"/>
      <c r="BU25" s="402"/>
      <c r="BV25" s="402"/>
      <c r="BW25" s="402"/>
      <c r="BX25" s="402"/>
      <c r="BY25" s="402"/>
      <c r="BZ25" s="402"/>
      <c r="CA25" s="402"/>
      <c r="CB25" s="402"/>
      <c r="CC25" s="402"/>
      <c r="CD25" s="402"/>
      <c r="CE25" s="402"/>
      <c r="CF25" s="402"/>
      <c r="CG25" s="402"/>
      <c r="CH25" s="402"/>
      <c r="CI25" s="402"/>
      <c r="CJ25" s="402"/>
      <c r="CK25" s="402"/>
      <c r="CL25" s="402"/>
      <c r="CM25" s="402"/>
      <c r="CN25" s="402"/>
      <c r="CO25" s="402"/>
      <c r="CP25" s="402"/>
      <c r="CQ25" s="402"/>
      <c r="CR25" s="402"/>
      <c r="CS25" s="402"/>
      <c r="CT25" s="402"/>
      <c r="CU25" s="402"/>
      <c r="CV25" s="402"/>
      <c r="CW25" s="402"/>
    </row>
    <row r="26" spans="1:105" ht="30">
      <c r="A26" s="95" t="s">
        <v>24</v>
      </c>
      <c r="B26" s="86" t="s">
        <v>415</v>
      </c>
      <c r="C26" s="646"/>
      <c r="D26" s="370">
        <f>SUM(D27:D28)</f>
        <v>3.15</v>
      </c>
      <c r="E26" s="370">
        <f>SUM(E27:E28)</f>
        <v>3.15</v>
      </c>
      <c r="F26" s="370">
        <f t="shared" ref="F26:G26" si="6">SUM(F27:F28)</f>
        <v>0.05</v>
      </c>
      <c r="G26" s="370">
        <f t="shared" si="6"/>
        <v>3.1</v>
      </c>
      <c r="H26" s="393"/>
    </row>
    <row r="27" spans="1:105">
      <c r="A27" s="383">
        <v>1</v>
      </c>
      <c r="B27" s="384" t="s">
        <v>832</v>
      </c>
      <c r="C27" s="392" t="s">
        <v>138</v>
      </c>
      <c r="D27" s="351">
        <v>0.05</v>
      </c>
      <c r="E27" s="466">
        <v>0.05</v>
      </c>
      <c r="F27" s="689">
        <v>0.05</v>
      </c>
      <c r="G27" s="689"/>
      <c r="H27" s="393" t="s">
        <v>291</v>
      </c>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2"/>
      <c r="AQ27" s="402"/>
      <c r="AR27" s="402"/>
      <c r="AS27" s="402"/>
      <c r="AT27" s="402"/>
      <c r="AU27" s="402"/>
      <c r="AV27" s="402"/>
      <c r="AW27" s="402"/>
      <c r="AX27" s="402"/>
      <c r="AY27" s="402"/>
      <c r="AZ27" s="402"/>
      <c r="BA27" s="402"/>
      <c r="BB27" s="402"/>
      <c r="BC27" s="402"/>
      <c r="BD27" s="402"/>
      <c r="BE27" s="402"/>
      <c r="BF27" s="402"/>
      <c r="BG27" s="402"/>
      <c r="BH27" s="402"/>
      <c r="BI27" s="402"/>
      <c r="BJ27" s="402"/>
      <c r="BK27" s="402"/>
      <c r="BL27" s="402"/>
      <c r="BM27" s="402"/>
      <c r="BN27" s="402"/>
      <c r="BO27" s="402"/>
      <c r="BP27" s="402"/>
      <c r="BQ27" s="402"/>
      <c r="BR27" s="402"/>
      <c r="BS27" s="402"/>
      <c r="BT27" s="402"/>
      <c r="BU27" s="402"/>
      <c r="BV27" s="402"/>
      <c r="BW27" s="402"/>
      <c r="BX27" s="402"/>
      <c r="BY27" s="402"/>
      <c r="BZ27" s="402"/>
      <c r="CA27" s="402"/>
      <c r="CB27" s="402"/>
      <c r="CC27" s="402"/>
      <c r="CD27" s="402"/>
      <c r="CE27" s="402"/>
      <c r="CF27" s="402"/>
      <c r="CG27" s="402"/>
      <c r="CH27" s="402"/>
      <c r="CI27" s="402"/>
      <c r="CJ27" s="402"/>
      <c r="CK27" s="402"/>
      <c r="CL27" s="402"/>
      <c r="CM27" s="402"/>
      <c r="CN27" s="402"/>
      <c r="CO27" s="402"/>
      <c r="CP27" s="402"/>
      <c r="CQ27" s="402"/>
      <c r="CR27" s="402"/>
      <c r="CS27" s="402"/>
      <c r="CT27" s="402"/>
      <c r="CU27" s="402"/>
      <c r="CV27" s="402"/>
      <c r="CW27" s="402"/>
    </row>
    <row r="28" spans="1:105">
      <c r="A28" s="479">
        <v>2</v>
      </c>
      <c r="B28" s="348" t="s">
        <v>839</v>
      </c>
      <c r="C28" s="360" t="s">
        <v>132</v>
      </c>
      <c r="D28" s="351">
        <v>3.1</v>
      </c>
      <c r="E28" s="466">
        <v>3.1</v>
      </c>
      <c r="F28" s="692"/>
      <c r="G28" s="689">
        <v>3.1</v>
      </c>
      <c r="H28" s="357" t="s">
        <v>420</v>
      </c>
    </row>
    <row r="29" spans="1:105">
      <c r="A29" s="479">
        <v>3</v>
      </c>
      <c r="B29" s="85" t="s">
        <v>1515</v>
      </c>
      <c r="C29" s="858" t="s">
        <v>123</v>
      </c>
      <c r="D29" s="858">
        <v>1.2</v>
      </c>
      <c r="E29" s="466">
        <v>1.2</v>
      </c>
      <c r="F29" s="692">
        <v>1.2</v>
      </c>
      <c r="G29" s="689"/>
      <c r="H29" s="357" t="s">
        <v>541</v>
      </c>
    </row>
    <row r="30" spans="1:105">
      <c r="A30" s="95" t="s">
        <v>26</v>
      </c>
      <c r="B30" s="86" t="s">
        <v>538</v>
      </c>
      <c r="C30" s="646"/>
      <c r="D30" s="475">
        <f>SUM(D31:D35)</f>
        <v>52.240000000000009</v>
      </c>
      <c r="E30" s="475">
        <f>SUM(E31:E35)</f>
        <v>28.449999999999996</v>
      </c>
      <c r="F30" s="475">
        <f t="shared" ref="F30:G30" si="7">SUM(F31:F35)</f>
        <v>18.919999999999998</v>
      </c>
      <c r="G30" s="475">
        <f t="shared" si="7"/>
        <v>0.71</v>
      </c>
      <c r="H30" s="393"/>
    </row>
    <row r="31" spans="1:105" ht="27.65" customHeight="1">
      <c r="A31" s="383">
        <v>1</v>
      </c>
      <c r="B31" s="421" t="s">
        <v>852</v>
      </c>
      <c r="C31" s="392" t="s">
        <v>77</v>
      </c>
      <c r="D31" s="351">
        <v>3</v>
      </c>
      <c r="E31" s="466">
        <v>1.31</v>
      </c>
      <c r="F31" s="689">
        <v>1.31</v>
      </c>
      <c r="G31" s="689"/>
      <c r="H31" s="393" t="s">
        <v>265</v>
      </c>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02"/>
      <c r="BB31" s="402"/>
      <c r="BC31" s="402"/>
      <c r="BD31" s="402"/>
      <c r="BE31" s="402"/>
      <c r="BF31" s="402"/>
      <c r="BG31" s="402"/>
      <c r="BH31" s="402"/>
      <c r="BI31" s="402"/>
      <c r="BJ31" s="402"/>
      <c r="BK31" s="402"/>
      <c r="BL31" s="402"/>
      <c r="BM31" s="402"/>
      <c r="BN31" s="402"/>
      <c r="BO31" s="402"/>
      <c r="BP31" s="402"/>
      <c r="BQ31" s="402"/>
      <c r="BR31" s="402"/>
      <c r="BS31" s="402"/>
      <c r="BT31" s="402"/>
      <c r="BU31" s="402"/>
      <c r="BV31" s="402"/>
      <c r="BW31" s="402"/>
      <c r="BX31" s="402"/>
      <c r="BY31" s="402"/>
      <c r="BZ31" s="402"/>
      <c r="CA31" s="402"/>
      <c r="CB31" s="402"/>
      <c r="CC31" s="402"/>
      <c r="CD31" s="402"/>
      <c r="CE31" s="402"/>
      <c r="CF31" s="402"/>
      <c r="CG31" s="402"/>
      <c r="CH31" s="402"/>
      <c r="CI31" s="402"/>
      <c r="CJ31" s="402"/>
      <c r="CK31" s="402"/>
      <c r="CL31" s="402"/>
      <c r="CM31" s="402"/>
      <c r="CN31" s="402"/>
      <c r="CO31" s="402"/>
      <c r="CP31" s="402"/>
      <c r="CQ31" s="402"/>
      <c r="CR31" s="402"/>
      <c r="CS31" s="402"/>
      <c r="CT31" s="402"/>
      <c r="CU31" s="402"/>
      <c r="CV31" s="402"/>
      <c r="CW31" s="402"/>
    </row>
    <row r="32" spans="1:105" ht="27.65" customHeight="1">
      <c r="A32" s="383">
        <v>2</v>
      </c>
      <c r="B32" s="384" t="s">
        <v>876</v>
      </c>
      <c r="C32" s="360" t="s">
        <v>117</v>
      </c>
      <c r="D32" s="351">
        <v>29.7</v>
      </c>
      <c r="E32" s="466">
        <v>20.74</v>
      </c>
      <c r="F32" s="689">
        <f>E32-8.82</f>
        <v>11.919999999999998</v>
      </c>
      <c r="G32" s="689"/>
      <c r="H32" s="357" t="s">
        <v>877</v>
      </c>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c r="AT32" s="402"/>
      <c r="AU32" s="402"/>
      <c r="AV32" s="402"/>
      <c r="AW32" s="402"/>
      <c r="AX32" s="402"/>
      <c r="AY32" s="402"/>
      <c r="AZ32" s="402"/>
      <c r="BA32" s="402"/>
      <c r="BB32" s="402"/>
      <c r="BC32" s="402"/>
      <c r="BD32" s="402"/>
      <c r="BE32" s="402"/>
      <c r="BF32" s="402"/>
      <c r="BG32" s="402"/>
      <c r="BH32" s="402"/>
      <c r="BI32" s="402"/>
      <c r="BJ32" s="402"/>
      <c r="BK32" s="402"/>
      <c r="BL32" s="402"/>
      <c r="BM32" s="402"/>
      <c r="BN32" s="402"/>
      <c r="BO32" s="402"/>
      <c r="BP32" s="402"/>
      <c r="BQ32" s="402"/>
      <c r="BR32" s="402"/>
      <c r="BS32" s="402"/>
      <c r="BT32" s="402"/>
      <c r="BU32" s="402"/>
      <c r="BV32" s="402"/>
      <c r="BW32" s="402"/>
      <c r="BX32" s="402"/>
      <c r="BY32" s="402"/>
      <c r="BZ32" s="402"/>
      <c r="CA32" s="402"/>
      <c r="CB32" s="402"/>
      <c r="CC32" s="402"/>
      <c r="CD32" s="402"/>
      <c r="CE32" s="402"/>
      <c r="CF32" s="402"/>
      <c r="CG32" s="402"/>
      <c r="CH32" s="402"/>
      <c r="CI32" s="402"/>
      <c r="CJ32" s="402"/>
      <c r="CK32" s="402"/>
      <c r="CL32" s="402"/>
      <c r="CM32" s="402"/>
      <c r="CN32" s="402"/>
      <c r="CO32" s="402"/>
      <c r="CP32" s="402"/>
      <c r="CQ32" s="402"/>
      <c r="CR32" s="402"/>
      <c r="CS32" s="402"/>
      <c r="CT32" s="402"/>
      <c r="CU32" s="402"/>
      <c r="CV32" s="402"/>
      <c r="CW32" s="402"/>
    </row>
    <row r="33" spans="1:101">
      <c r="A33" s="383">
        <v>3</v>
      </c>
      <c r="B33" s="384" t="s">
        <v>881</v>
      </c>
      <c r="C33" s="360" t="s">
        <v>117</v>
      </c>
      <c r="D33" s="351"/>
      <c r="E33" s="351">
        <v>5.65</v>
      </c>
      <c r="F33" s="689">
        <f>E33</f>
        <v>5.65</v>
      </c>
      <c r="G33" s="689"/>
      <c r="H33" s="357" t="s">
        <v>733</v>
      </c>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c r="BO33" s="402"/>
      <c r="BP33" s="402"/>
      <c r="BQ33" s="402"/>
      <c r="BR33" s="402"/>
      <c r="BS33" s="402"/>
      <c r="BT33" s="402"/>
      <c r="BU33" s="402"/>
      <c r="BV33" s="402"/>
      <c r="BW33" s="402"/>
      <c r="BX33" s="402"/>
      <c r="BY33" s="402"/>
      <c r="BZ33" s="402"/>
      <c r="CA33" s="402"/>
      <c r="CB33" s="402"/>
      <c r="CC33" s="402"/>
      <c r="CD33" s="402"/>
      <c r="CE33" s="402"/>
      <c r="CF33" s="402"/>
      <c r="CG33" s="402"/>
      <c r="CH33" s="402"/>
      <c r="CI33" s="402"/>
      <c r="CJ33" s="402"/>
      <c r="CK33" s="402"/>
      <c r="CL33" s="402"/>
      <c r="CM33" s="402"/>
      <c r="CN33" s="402"/>
      <c r="CO33" s="402"/>
      <c r="CP33" s="402"/>
      <c r="CQ33" s="402"/>
      <c r="CR33" s="402"/>
      <c r="CS33" s="402"/>
      <c r="CT33" s="402"/>
      <c r="CU33" s="402"/>
      <c r="CV33" s="402"/>
      <c r="CW33" s="402"/>
    </row>
    <row r="34" spans="1:101" s="408" customFormat="1">
      <c r="A34" s="383">
        <v>4</v>
      </c>
      <c r="B34" s="384" t="s">
        <v>1146</v>
      </c>
      <c r="C34" s="360"/>
      <c r="D34" s="351">
        <v>19.45</v>
      </c>
      <c r="E34" s="401">
        <v>0.71</v>
      </c>
      <c r="F34" s="697"/>
      <c r="G34" s="697">
        <v>0.71</v>
      </c>
      <c r="H34" s="357" t="s">
        <v>551</v>
      </c>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409"/>
      <c r="BG34" s="409"/>
      <c r="BH34" s="409"/>
      <c r="BI34" s="409"/>
      <c r="BJ34" s="409"/>
      <c r="BK34" s="409"/>
      <c r="BL34" s="409"/>
      <c r="BM34" s="409"/>
      <c r="BN34" s="409"/>
      <c r="BO34" s="409"/>
      <c r="BP34" s="409"/>
      <c r="BQ34" s="409"/>
      <c r="BR34" s="409"/>
      <c r="BS34" s="409"/>
      <c r="BT34" s="409"/>
      <c r="BU34" s="409"/>
      <c r="BV34" s="409"/>
      <c r="BW34" s="409"/>
      <c r="BX34" s="409"/>
      <c r="BY34" s="409"/>
      <c r="BZ34" s="409"/>
      <c r="CA34" s="409"/>
      <c r="CB34" s="409"/>
      <c r="CC34" s="409"/>
      <c r="CD34" s="409"/>
      <c r="CE34" s="409"/>
      <c r="CF34" s="409"/>
      <c r="CG34" s="409"/>
      <c r="CH34" s="409"/>
      <c r="CI34" s="409"/>
      <c r="CJ34" s="409"/>
      <c r="CK34" s="409"/>
      <c r="CL34" s="409"/>
      <c r="CM34" s="409"/>
      <c r="CN34" s="409"/>
      <c r="CO34" s="409"/>
      <c r="CP34" s="409"/>
      <c r="CQ34" s="409"/>
      <c r="CR34" s="409"/>
      <c r="CS34" s="409"/>
      <c r="CT34" s="409"/>
      <c r="CU34" s="409"/>
      <c r="CV34" s="409"/>
      <c r="CW34" s="409"/>
    </row>
    <row r="35" spans="1:101" ht="31">
      <c r="A35" s="498">
        <v>5</v>
      </c>
      <c r="B35" s="684" t="s">
        <v>884</v>
      </c>
      <c r="C35" s="698" t="s">
        <v>100</v>
      </c>
      <c r="D35" s="500">
        <v>0.09</v>
      </c>
      <c r="E35" s="500">
        <v>0.04</v>
      </c>
      <c r="F35" s="699">
        <v>0.04</v>
      </c>
      <c r="G35" s="700"/>
      <c r="H35" s="593" t="s">
        <v>427</v>
      </c>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2"/>
      <c r="BP35" s="402"/>
      <c r="BQ35" s="402"/>
      <c r="BR35" s="402"/>
      <c r="BS35" s="402"/>
      <c r="BT35" s="402"/>
      <c r="BU35" s="402"/>
      <c r="BV35" s="402"/>
      <c r="BW35" s="402"/>
      <c r="BX35" s="402"/>
      <c r="BY35" s="402"/>
      <c r="BZ35" s="402"/>
      <c r="CA35" s="402"/>
      <c r="CB35" s="402"/>
      <c r="CC35" s="402"/>
      <c r="CD35" s="402"/>
      <c r="CE35" s="402"/>
      <c r="CF35" s="402"/>
      <c r="CG35" s="402"/>
      <c r="CH35" s="402"/>
      <c r="CI35" s="402"/>
      <c r="CJ35" s="402"/>
      <c r="CK35" s="402"/>
      <c r="CL35" s="402"/>
      <c r="CM35" s="402"/>
      <c r="CN35" s="402"/>
      <c r="CO35" s="402"/>
      <c r="CP35" s="402"/>
      <c r="CQ35" s="402"/>
      <c r="CR35" s="402"/>
      <c r="CS35" s="402"/>
      <c r="CT35" s="402"/>
      <c r="CU35" s="402"/>
      <c r="CV35" s="402"/>
      <c r="CW35" s="402"/>
    </row>
  </sheetData>
  <mergeCells count="9">
    <mergeCell ref="A2:H2"/>
    <mergeCell ref="A1:H1"/>
    <mergeCell ref="D3:D4"/>
    <mergeCell ref="E3:E4"/>
    <mergeCell ref="H3:H4"/>
    <mergeCell ref="B3:B4"/>
    <mergeCell ref="C3:C4"/>
    <mergeCell ref="A3:A4"/>
    <mergeCell ref="F3:G3"/>
  </mergeCells>
  <printOptions horizontalCentered="1"/>
  <pageMargins left="0.43307086614173229" right="0.43307086614173229" top="1.1023622047244095" bottom="0.59055118110236227" header="0.31496062992125984" footer="0.31496062992125984"/>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view="pageBreakPreview" zoomScaleSheetLayoutView="100" workbookViewId="0">
      <pane xSplit="4" ySplit="4" topLeftCell="E23" activePane="bottomRight" state="frozen"/>
      <selection pane="topRight" activeCell="E1" sqref="E1"/>
      <selection pane="bottomLeft" activeCell="A5" sqref="A5"/>
      <selection pane="bottomRight" sqref="A1:S1"/>
    </sheetView>
  </sheetViews>
  <sheetFormatPr defaultColWidth="8.84375" defaultRowHeight="13"/>
  <cols>
    <col min="1" max="1" width="4.07421875" style="16" customWidth="1"/>
    <col min="2" max="2" width="20.3046875" style="16" customWidth="1"/>
    <col min="3" max="3" width="11.53515625" style="16" customWidth="1"/>
    <col min="4" max="4" width="3.84375" style="16" customWidth="1"/>
    <col min="5" max="5" width="4.84375" style="16" customWidth="1"/>
    <col min="6" max="6" width="5" style="18" customWidth="1"/>
    <col min="7" max="9" width="5" style="16" customWidth="1"/>
    <col min="10" max="10" width="5" style="18" customWidth="1"/>
    <col min="11" max="14" width="5" style="16" customWidth="1"/>
    <col min="15" max="17" width="5" style="25" customWidth="1"/>
    <col min="18" max="18" width="5" style="18" customWidth="1"/>
    <col min="19" max="19" width="10.3046875" style="16" customWidth="1"/>
    <col min="20" max="16384" width="8.84375" style="16"/>
  </cols>
  <sheetData>
    <row r="1" spans="1:19" s="26" customFormat="1" ht="18">
      <c r="A1" s="1038" t="s">
        <v>235</v>
      </c>
      <c r="B1" s="1038"/>
      <c r="C1" s="1038"/>
      <c r="D1" s="1038"/>
      <c r="E1" s="1038"/>
      <c r="F1" s="1038"/>
      <c r="G1" s="1038"/>
      <c r="H1" s="1038"/>
      <c r="I1" s="1038"/>
      <c r="J1" s="1038"/>
      <c r="K1" s="1038"/>
      <c r="L1" s="1038"/>
      <c r="M1" s="1038"/>
      <c r="N1" s="1038"/>
      <c r="O1" s="1038"/>
      <c r="P1" s="1038"/>
      <c r="Q1" s="1038"/>
      <c r="R1" s="1038"/>
      <c r="S1" s="1038"/>
    </row>
    <row r="2" spans="1:19" s="1" customFormat="1" ht="26.25" customHeight="1">
      <c r="A2" s="1011" t="s">
        <v>0</v>
      </c>
      <c r="B2" s="1011" t="s">
        <v>32</v>
      </c>
      <c r="C2" s="1011" t="s">
        <v>201</v>
      </c>
      <c r="D2" s="1011" t="s">
        <v>34</v>
      </c>
      <c r="E2" s="1011" t="s">
        <v>3</v>
      </c>
      <c r="F2" s="1039" t="s">
        <v>200</v>
      </c>
      <c r="G2" s="1039"/>
      <c r="H2" s="1039"/>
      <c r="I2" s="1039"/>
      <c r="J2" s="1039"/>
      <c r="K2" s="1039"/>
      <c r="L2" s="1039"/>
      <c r="M2" s="1039"/>
      <c r="N2" s="1039"/>
      <c r="O2" s="1039"/>
      <c r="P2" s="1039"/>
      <c r="Q2" s="1039"/>
      <c r="R2" s="1040"/>
      <c r="S2" s="1041" t="s">
        <v>2</v>
      </c>
    </row>
    <row r="3" spans="1:19" s="1" customFormat="1" ht="26.25" customHeight="1">
      <c r="A3" s="1012"/>
      <c r="B3" s="1012"/>
      <c r="C3" s="1012"/>
      <c r="D3" s="1012"/>
      <c r="E3" s="1012"/>
      <c r="F3" s="45" t="s">
        <v>4</v>
      </c>
      <c r="G3" s="2" t="s">
        <v>5</v>
      </c>
      <c r="H3" s="2" t="s">
        <v>6</v>
      </c>
      <c r="I3" s="2" t="s">
        <v>8</v>
      </c>
      <c r="J3" s="45" t="s">
        <v>9</v>
      </c>
      <c r="K3" s="2" t="s">
        <v>10</v>
      </c>
      <c r="L3" s="2" t="s">
        <v>11</v>
      </c>
      <c r="M3" s="2" t="s">
        <v>8</v>
      </c>
      <c r="N3" s="38" t="s">
        <v>13</v>
      </c>
      <c r="O3" s="39" t="s">
        <v>14</v>
      </c>
      <c r="P3" s="39" t="s">
        <v>15</v>
      </c>
      <c r="Q3" s="39" t="s">
        <v>8</v>
      </c>
      <c r="R3" s="40" t="s">
        <v>20</v>
      </c>
      <c r="S3" s="1042"/>
    </row>
    <row r="4" spans="1:19" s="1" customFormat="1" ht="15.5">
      <c r="A4" s="3"/>
      <c r="B4" s="3" t="s">
        <v>21</v>
      </c>
      <c r="C4" s="3"/>
      <c r="D4" s="3"/>
      <c r="E4" s="3"/>
      <c r="F4" s="46"/>
      <c r="G4" s="4"/>
      <c r="H4" s="4"/>
      <c r="I4" s="4"/>
      <c r="J4" s="46"/>
      <c r="K4" s="4"/>
      <c r="L4" s="4"/>
      <c r="M4" s="4"/>
      <c r="N4" s="41"/>
      <c r="O4" s="42"/>
      <c r="P4" s="42"/>
      <c r="Q4" s="42"/>
      <c r="R4" s="43"/>
      <c r="S4" s="5"/>
    </row>
    <row r="5" spans="1:19" s="1" customFormat="1" ht="15.5">
      <c r="A5" s="9">
        <v>1</v>
      </c>
      <c r="B5" s="10"/>
      <c r="C5" s="10"/>
      <c r="D5" s="10"/>
      <c r="E5" s="10"/>
      <c r="F5" s="7"/>
      <c r="G5" s="10"/>
      <c r="H5" s="10"/>
      <c r="I5" s="10"/>
      <c r="J5" s="7"/>
      <c r="K5" s="10"/>
      <c r="L5" s="10"/>
      <c r="M5" s="10"/>
      <c r="N5" s="10"/>
      <c r="O5" s="11"/>
      <c r="P5" s="11"/>
      <c r="Q5" s="11"/>
      <c r="R5" s="7"/>
      <c r="S5" s="10"/>
    </row>
    <row r="6" spans="1:19" s="1" customFormat="1" ht="15.5">
      <c r="A6" s="9">
        <v>2</v>
      </c>
      <c r="B6" s="10"/>
      <c r="C6" s="10"/>
      <c r="D6" s="10"/>
      <c r="E6" s="10"/>
      <c r="F6" s="7"/>
      <c r="G6" s="10"/>
      <c r="H6" s="10"/>
      <c r="I6" s="10"/>
      <c r="J6" s="7"/>
      <c r="K6" s="10"/>
      <c r="L6" s="10"/>
      <c r="M6" s="10"/>
      <c r="N6" s="10"/>
      <c r="O6" s="11"/>
      <c r="P6" s="11"/>
      <c r="Q6" s="11"/>
      <c r="R6" s="7"/>
      <c r="S6" s="10"/>
    </row>
    <row r="7" spans="1:19" s="1" customFormat="1" ht="15.5">
      <c r="A7" s="9"/>
      <c r="B7" s="10"/>
      <c r="C7" s="10"/>
      <c r="D7" s="10"/>
      <c r="E7" s="10"/>
      <c r="F7" s="7"/>
      <c r="G7" s="10"/>
      <c r="H7" s="10"/>
      <c r="I7" s="10"/>
      <c r="J7" s="7"/>
      <c r="K7" s="10"/>
      <c r="L7" s="10"/>
      <c r="M7" s="10"/>
      <c r="N7" s="10"/>
      <c r="O7" s="11"/>
      <c r="P7" s="11"/>
      <c r="Q7" s="11"/>
      <c r="R7" s="7"/>
      <c r="S7" s="10"/>
    </row>
    <row r="8" spans="1:19" s="1" customFormat="1" ht="15.5">
      <c r="A8" s="9"/>
      <c r="B8" s="10"/>
      <c r="C8" s="10"/>
      <c r="D8" s="10"/>
      <c r="E8" s="10"/>
      <c r="F8" s="7"/>
      <c r="G8" s="10"/>
      <c r="H8" s="10"/>
      <c r="I8" s="10"/>
      <c r="J8" s="7"/>
      <c r="K8" s="10"/>
      <c r="L8" s="10"/>
      <c r="M8" s="10"/>
      <c r="N8" s="10"/>
      <c r="O8" s="11"/>
      <c r="P8" s="11"/>
      <c r="Q8" s="11"/>
      <c r="R8" s="7"/>
      <c r="S8" s="10"/>
    </row>
    <row r="9" spans="1:19" s="1" customFormat="1" ht="15.5">
      <c r="A9" s="9"/>
      <c r="B9" s="10"/>
      <c r="C9" s="10"/>
      <c r="D9" s="10"/>
      <c r="E9" s="10"/>
      <c r="F9" s="7"/>
      <c r="G9" s="10"/>
      <c r="H9" s="10"/>
      <c r="I9" s="10"/>
      <c r="J9" s="7"/>
      <c r="K9" s="10"/>
      <c r="L9" s="10"/>
      <c r="M9" s="10"/>
      <c r="N9" s="10"/>
      <c r="O9" s="11"/>
      <c r="P9" s="11"/>
      <c r="Q9" s="11"/>
      <c r="R9" s="10"/>
      <c r="S9" s="10"/>
    </row>
    <row r="10" spans="1:19" s="1" customFormat="1" ht="15.5">
      <c r="A10" s="9"/>
      <c r="B10" s="10"/>
      <c r="C10" s="10"/>
      <c r="D10" s="10"/>
      <c r="E10" s="10"/>
      <c r="F10" s="7"/>
      <c r="G10" s="10"/>
      <c r="H10" s="10"/>
      <c r="I10" s="10"/>
      <c r="J10" s="7"/>
      <c r="K10" s="10"/>
      <c r="L10" s="10"/>
      <c r="M10" s="10"/>
      <c r="N10" s="10"/>
      <c r="O10" s="11"/>
      <c r="P10" s="11"/>
      <c r="Q10" s="11"/>
      <c r="R10" s="10"/>
      <c r="S10" s="10"/>
    </row>
    <row r="11" spans="1:19" s="1" customFormat="1" ht="15.5">
      <c r="A11" s="9"/>
      <c r="B11" s="10"/>
      <c r="C11" s="10"/>
      <c r="D11" s="10"/>
      <c r="E11" s="10"/>
      <c r="F11" s="7"/>
      <c r="G11" s="10"/>
      <c r="H11" s="10"/>
      <c r="I11" s="10"/>
      <c r="J11" s="7"/>
      <c r="K11" s="10"/>
      <c r="L11" s="10"/>
      <c r="M11" s="10"/>
      <c r="N11" s="10"/>
      <c r="O11" s="11"/>
      <c r="P11" s="11"/>
      <c r="Q11" s="11"/>
      <c r="R11" s="10"/>
      <c r="S11" s="10"/>
    </row>
    <row r="12" spans="1:19" s="1" customFormat="1" ht="15.5">
      <c r="A12" s="9"/>
      <c r="B12" s="10"/>
      <c r="C12" s="10"/>
      <c r="D12" s="10"/>
      <c r="E12" s="10"/>
      <c r="F12" s="7"/>
      <c r="G12" s="10"/>
      <c r="H12" s="10"/>
      <c r="I12" s="10"/>
      <c r="J12" s="7"/>
      <c r="K12" s="10"/>
      <c r="L12" s="10"/>
      <c r="M12" s="10"/>
      <c r="N12" s="10"/>
      <c r="O12" s="11"/>
      <c r="P12" s="11"/>
      <c r="Q12" s="11"/>
      <c r="R12" s="10"/>
      <c r="S12" s="10"/>
    </row>
    <row r="13" spans="1:19" ht="15.5">
      <c r="A13" s="9"/>
      <c r="B13" s="20"/>
      <c r="C13" s="20"/>
      <c r="D13" s="20"/>
      <c r="E13" s="20"/>
      <c r="F13" s="17"/>
      <c r="G13" s="20"/>
      <c r="H13" s="20"/>
      <c r="I13" s="20"/>
      <c r="J13" s="17"/>
      <c r="K13" s="20"/>
      <c r="L13" s="20"/>
      <c r="M13" s="20"/>
      <c r="N13" s="20"/>
      <c r="O13" s="21"/>
      <c r="P13" s="21"/>
      <c r="Q13" s="21"/>
      <c r="R13" s="17"/>
      <c r="S13" s="20"/>
    </row>
    <row r="14" spans="1:19" ht="15.5">
      <c r="A14" s="9"/>
      <c r="B14" s="20"/>
      <c r="C14" s="20"/>
      <c r="D14" s="20"/>
      <c r="E14" s="20"/>
      <c r="F14" s="17"/>
      <c r="G14" s="20"/>
      <c r="H14" s="20"/>
      <c r="I14" s="20"/>
      <c r="J14" s="17"/>
      <c r="K14" s="20"/>
      <c r="L14" s="20"/>
      <c r="M14" s="20"/>
      <c r="N14" s="20"/>
      <c r="O14" s="21"/>
      <c r="P14" s="21"/>
      <c r="Q14" s="21"/>
      <c r="R14" s="17"/>
      <c r="S14" s="20"/>
    </row>
    <row r="15" spans="1:19" ht="15.5">
      <c r="A15" s="9"/>
      <c r="B15" s="20"/>
      <c r="C15" s="20"/>
      <c r="D15" s="20"/>
      <c r="E15" s="20"/>
      <c r="F15" s="17"/>
      <c r="G15" s="20"/>
      <c r="H15" s="20"/>
      <c r="I15" s="20"/>
      <c r="J15" s="17"/>
      <c r="K15" s="20"/>
      <c r="L15" s="20"/>
      <c r="M15" s="20"/>
      <c r="N15" s="20"/>
      <c r="O15" s="21"/>
      <c r="P15" s="21"/>
      <c r="Q15" s="21"/>
      <c r="R15" s="17"/>
      <c r="S15" s="20"/>
    </row>
    <row r="16" spans="1:19" ht="15.5">
      <c r="A16" s="9"/>
      <c r="B16" s="20"/>
      <c r="C16" s="20"/>
      <c r="D16" s="20"/>
      <c r="E16" s="20"/>
      <c r="F16" s="17"/>
      <c r="G16" s="20"/>
      <c r="H16" s="20"/>
      <c r="I16" s="20"/>
      <c r="J16" s="17"/>
      <c r="K16" s="20"/>
      <c r="L16" s="20"/>
      <c r="M16" s="20"/>
      <c r="N16" s="20"/>
      <c r="O16" s="21"/>
      <c r="P16" s="21"/>
      <c r="Q16" s="21"/>
      <c r="R16" s="17"/>
      <c r="S16" s="20"/>
    </row>
    <row r="17" spans="1:19" ht="15.5">
      <c r="A17" s="9"/>
      <c r="B17" s="20"/>
      <c r="C17" s="20"/>
      <c r="D17" s="20"/>
      <c r="E17" s="20"/>
      <c r="F17" s="17"/>
      <c r="G17" s="20"/>
      <c r="H17" s="20"/>
      <c r="I17" s="20"/>
      <c r="J17" s="17"/>
      <c r="K17" s="20"/>
      <c r="L17" s="20"/>
      <c r="M17" s="20"/>
      <c r="N17" s="20"/>
      <c r="O17" s="21"/>
      <c r="P17" s="21"/>
      <c r="Q17" s="21"/>
      <c r="R17" s="17"/>
      <c r="S17" s="20"/>
    </row>
    <row r="18" spans="1:19" ht="15.5">
      <c r="A18" s="9"/>
      <c r="B18" s="20"/>
      <c r="C18" s="20"/>
      <c r="D18" s="20"/>
      <c r="E18" s="20"/>
      <c r="F18" s="17"/>
      <c r="G18" s="20"/>
      <c r="H18" s="20"/>
      <c r="I18" s="20"/>
      <c r="J18" s="17"/>
      <c r="K18" s="20"/>
      <c r="L18" s="20"/>
      <c r="M18" s="20"/>
      <c r="N18" s="20"/>
      <c r="O18" s="21"/>
      <c r="P18" s="21"/>
      <c r="Q18" s="21"/>
      <c r="R18" s="17"/>
      <c r="S18" s="20"/>
    </row>
    <row r="19" spans="1:19" ht="15.5">
      <c r="A19" s="9"/>
      <c r="B19" s="20"/>
      <c r="C19" s="20"/>
      <c r="D19" s="20"/>
      <c r="E19" s="20"/>
      <c r="F19" s="17"/>
      <c r="G19" s="20"/>
      <c r="H19" s="20"/>
      <c r="I19" s="20"/>
      <c r="J19" s="17"/>
      <c r="K19" s="20"/>
      <c r="L19" s="20"/>
      <c r="M19" s="20"/>
      <c r="N19" s="20"/>
      <c r="O19" s="21"/>
      <c r="P19" s="21"/>
      <c r="Q19" s="21"/>
      <c r="R19" s="17"/>
      <c r="S19" s="20"/>
    </row>
    <row r="20" spans="1:19" ht="15.5">
      <c r="A20" s="9"/>
      <c r="B20" s="20"/>
      <c r="C20" s="20"/>
      <c r="D20" s="20"/>
      <c r="E20" s="20"/>
      <c r="F20" s="17"/>
      <c r="G20" s="20"/>
      <c r="H20" s="20"/>
      <c r="I20" s="20"/>
      <c r="J20" s="17"/>
      <c r="K20" s="20"/>
      <c r="L20" s="20"/>
      <c r="M20" s="20"/>
      <c r="N20" s="20"/>
      <c r="O20" s="21"/>
      <c r="P20" s="21"/>
      <c r="Q20" s="21"/>
      <c r="R20" s="17"/>
      <c r="S20" s="20"/>
    </row>
    <row r="21" spans="1:19" ht="15.5">
      <c r="A21" s="9"/>
      <c r="B21" s="20"/>
      <c r="C21" s="20"/>
      <c r="D21" s="20"/>
      <c r="E21" s="20"/>
      <c r="F21" s="17"/>
      <c r="G21" s="20"/>
      <c r="H21" s="20"/>
      <c r="I21" s="20"/>
      <c r="J21" s="17"/>
      <c r="K21" s="20"/>
      <c r="L21" s="20"/>
      <c r="M21" s="20"/>
      <c r="N21" s="20"/>
      <c r="O21" s="21"/>
      <c r="P21" s="21"/>
      <c r="Q21" s="21"/>
      <c r="R21" s="17"/>
      <c r="S21" s="20"/>
    </row>
    <row r="22" spans="1:19" ht="15.5">
      <c r="A22" s="9"/>
      <c r="B22" s="20"/>
      <c r="C22" s="20"/>
      <c r="D22" s="20"/>
      <c r="E22" s="20"/>
      <c r="F22" s="17"/>
      <c r="G22" s="20"/>
      <c r="H22" s="20"/>
      <c r="I22" s="20"/>
      <c r="J22" s="17"/>
      <c r="K22" s="20"/>
      <c r="L22" s="20"/>
      <c r="M22" s="20"/>
      <c r="N22" s="20"/>
      <c r="O22" s="21"/>
      <c r="P22" s="21"/>
      <c r="Q22" s="21"/>
      <c r="R22" s="17"/>
      <c r="S22" s="20"/>
    </row>
    <row r="23" spans="1:19" ht="15.5">
      <c r="A23" s="9"/>
      <c r="B23" s="20"/>
      <c r="C23" s="20"/>
      <c r="D23" s="20"/>
      <c r="E23" s="20"/>
      <c r="F23" s="17"/>
      <c r="G23" s="20"/>
      <c r="H23" s="20"/>
      <c r="I23" s="20"/>
      <c r="J23" s="17"/>
      <c r="K23" s="20"/>
      <c r="L23" s="20"/>
      <c r="M23" s="20"/>
      <c r="N23" s="20"/>
      <c r="O23" s="21"/>
      <c r="P23" s="21"/>
      <c r="Q23" s="21"/>
      <c r="R23" s="17"/>
      <c r="S23" s="20"/>
    </row>
    <row r="24" spans="1:19">
      <c r="A24" s="20"/>
      <c r="B24" s="20"/>
      <c r="C24" s="20"/>
      <c r="D24" s="20"/>
      <c r="E24" s="20"/>
      <c r="F24" s="17"/>
      <c r="G24" s="20"/>
      <c r="H24" s="20"/>
      <c r="I24" s="20"/>
      <c r="J24" s="17"/>
      <c r="K24" s="20"/>
      <c r="L24" s="20"/>
      <c r="M24" s="20"/>
      <c r="N24" s="20"/>
      <c r="O24" s="21"/>
      <c r="P24" s="21"/>
      <c r="Q24" s="21"/>
      <c r="R24" s="17"/>
      <c r="S24" s="20"/>
    </row>
    <row r="25" spans="1:19">
      <c r="A25" s="20"/>
      <c r="B25" s="20"/>
      <c r="C25" s="20"/>
      <c r="D25" s="20"/>
      <c r="E25" s="20"/>
      <c r="F25" s="17"/>
      <c r="G25" s="20"/>
      <c r="H25" s="20"/>
      <c r="I25" s="20"/>
      <c r="J25" s="17"/>
      <c r="K25" s="20"/>
      <c r="L25" s="20"/>
      <c r="M25" s="20"/>
      <c r="N25" s="20"/>
      <c r="O25" s="21"/>
      <c r="P25" s="21"/>
      <c r="Q25" s="21"/>
      <c r="R25" s="17"/>
      <c r="S25" s="20"/>
    </row>
    <row r="26" spans="1:19">
      <c r="A26" s="20"/>
      <c r="B26" s="20"/>
      <c r="C26" s="20"/>
      <c r="D26" s="20"/>
      <c r="E26" s="20"/>
      <c r="F26" s="17"/>
      <c r="G26" s="20"/>
      <c r="H26" s="20"/>
      <c r="I26" s="20"/>
      <c r="J26" s="17"/>
      <c r="K26" s="20"/>
      <c r="L26" s="20"/>
      <c r="M26" s="20"/>
      <c r="N26" s="20"/>
      <c r="O26" s="21"/>
      <c r="P26" s="21"/>
      <c r="Q26" s="21"/>
      <c r="R26" s="17"/>
      <c r="S26" s="20"/>
    </row>
    <row r="27" spans="1:19">
      <c r="A27" s="20"/>
      <c r="B27" s="20"/>
      <c r="C27" s="20"/>
      <c r="D27" s="20"/>
      <c r="E27" s="20"/>
      <c r="F27" s="17"/>
      <c r="G27" s="20"/>
      <c r="H27" s="20"/>
      <c r="I27" s="20"/>
      <c r="J27" s="17"/>
      <c r="K27" s="20"/>
      <c r="L27" s="20"/>
      <c r="M27" s="20"/>
      <c r="N27" s="20"/>
      <c r="O27" s="21"/>
      <c r="P27" s="21"/>
      <c r="Q27" s="21"/>
      <c r="R27" s="17"/>
      <c r="S27" s="20"/>
    </row>
    <row r="28" spans="1:19">
      <c r="A28" s="20"/>
      <c r="B28" s="20"/>
      <c r="C28" s="20"/>
      <c r="D28" s="20"/>
      <c r="E28" s="20"/>
      <c r="F28" s="17"/>
      <c r="G28" s="20"/>
      <c r="H28" s="20"/>
      <c r="I28" s="20"/>
      <c r="J28" s="17"/>
      <c r="K28" s="20"/>
      <c r="L28" s="20"/>
      <c r="M28" s="20"/>
      <c r="N28" s="20"/>
      <c r="O28" s="21"/>
      <c r="P28" s="21"/>
      <c r="Q28" s="21"/>
      <c r="R28" s="17"/>
      <c r="S28" s="20"/>
    </row>
    <row r="29" spans="1:19">
      <c r="A29" s="20"/>
      <c r="B29" s="20"/>
      <c r="C29" s="20"/>
      <c r="D29" s="20"/>
      <c r="E29" s="20"/>
      <c r="F29" s="17"/>
      <c r="G29" s="20"/>
      <c r="H29" s="20"/>
      <c r="I29" s="20"/>
      <c r="J29" s="17"/>
      <c r="K29" s="20"/>
      <c r="L29" s="20"/>
      <c r="M29" s="20"/>
      <c r="N29" s="20"/>
      <c r="O29" s="21"/>
      <c r="P29" s="21"/>
      <c r="Q29" s="21"/>
      <c r="R29" s="17"/>
      <c r="S29" s="20"/>
    </row>
    <row r="30" spans="1:19">
      <c r="A30" s="20"/>
      <c r="B30" s="20"/>
      <c r="C30" s="20"/>
      <c r="D30" s="20"/>
      <c r="E30" s="20"/>
      <c r="F30" s="17"/>
      <c r="G30" s="20"/>
      <c r="H30" s="20"/>
      <c r="I30" s="20"/>
      <c r="J30" s="17"/>
      <c r="K30" s="20"/>
      <c r="L30" s="20"/>
      <c r="M30" s="20"/>
      <c r="N30" s="20"/>
      <c r="O30" s="21"/>
      <c r="P30" s="21"/>
      <c r="Q30" s="21"/>
      <c r="R30" s="17"/>
      <c r="S30" s="20"/>
    </row>
    <row r="31" spans="1:19">
      <c r="A31" s="20"/>
      <c r="B31" s="20"/>
      <c r="C31" s="20"/>
      <c r="D31" s="20"/>
      <c r="E31" s="20"/>
      <c r="F31" s="17"/>
      <c r="G31" s="20"/>
      <c r="H31" s="20"/>
      <c r="I31" s="20"/>
      <c r="J31" s="17"/>
      <c r="K31" s="20"/>
      <c r="L31" s="20"/>
      <c r="M31" s="20"/>
      <c r="N31" s="20"/>
      <c r="O31" s="21"/>
      <c r="P31" s="21"/>
      <c r="Q31" s="21"/>
      <c r="R31" s="17"/>
      <c r="S31" s="20"/>
    </row>
    <row r="32" spans="1:19">
      <c r="A32" s="23"/>
      <c r="B32" s="23"/>
      <c r="C32" s="23"/>
      <c r="D32" s="23"/>
      <c r="E32" s="23"/>
      <c r="F32" s="37"/>
      <c r="G32" s="23"/>
      <c r="H32" s="23"/>
      <c r="I32" s="23"/>
      <c r="J32" s="37"/>
      <c r="K32" s="23"/>
      <c r="L32" s="23"/>
      <c r="M32" s="23"/>
      <c r="N32" s="23"/>
      <c r="O32" s="24"/>
      <c r="P32" s="24"/>
      <c r="Q32" s="24"/>
      <c r="R32" s="37"/>
      <c r="S32" s="23"/>
    </row>
  </sheetData>
  <mergeCells count="8">
    <mergeCell ref="A1:S1"/>
    <mergeCell ref="A2:A3"/>
    <mergeCell ref="B2:B3"/>
    <mergeCell ref="C2:C3"/>
    <mergeCell ref="D2:D3"/>
    <mergeCell ref="E2:E3"/>
    <mergeCell ref="F2:R2"/>
    <mergeCell ref="S2:S3"/>
  </mergeCells>
  <printOptions horizontalCentered="1"/>
  <pageMargins left="0.39370078740157483" right="0.39370078740157483" top="0.78740157480314965" bottom="0.59055118110236227"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zoomScaleSheetLayoutView="100" workbookViewId="0">
      <selection sqref="A1:R1"/>
    </sheetView>
  </sheetViews>
  <sheetFormatPr defaultColWidth="8.84375" defaultRowHeight="13"/>
  <cols>
    <col min="1" max="1" width="4.07421875" style="16" customWidth="1"/>
    <col min="2" max="2" width="31.765625" style="16" customWidth="1"/>
    <col min="3" max="3" width="3.84375" style="16" customWidth="1"/>
    <col min="4" max="4" width="4.84375" style="16" customWidth="1"/>
    <col min="5" max="5" width="5" style="18" customWidth="1"/>
    <col min="6" max="8" width="5" style="16" customWidth="1"/>
    <col min="9" max="9" width="5" style="18" customWidth="1"/>
    <col min="10" max="13" width="5" style="16" customWidth="1"/>
    <col min="14" max="16" width="5" style="25" customWidth="1"/>
    <col min="17" max="17" width="5" style="18" customWidth="1"/>
    <col min="18" max="18" width="10.3046875" style="16" customWidth="1"/>
    <col min="19" max="16384" width="8.84375" style="16"/>
  </cols>
  <sheetData>
    <row r="1" spans="1:18" s="26" customFormat="1" ht="18">
      <c r="A1" s="1038" t="s">
        <v>236</v>
      </c>
      <c r="B1" s="1038"/>
      <c r="C1" s="1038"/>
      <c r="D1" s="1038"/>
      <c r="E1" s="1038"/>
      <c r="F1" s="1038"/>
      <c r="G1" s="1038"/>
      <c r="H1" s="1038"/>
      <c r="I1" s="1038"/>
      <c r="J1" s="1038"/>
      <c r="K1" s="1038"/>
      <c r="L1" s="1038"/>
      <c r="M1" s="1038"/>
      <c r="N1" s="1038"/>
      <c r="O1" s="1038"/>
      <c r="P1" s="1038"/>
      <c r="Q1" s="1038"/>
      <c r="R1" s="1038"/>
    </row>
    <row r="2" spans="1:18" s="1" customFormat="1" ht="26.25" customHeight="1">
      <c r="A2" s="1011" t="s">
        <v>0</v>
      </c>
      <c r="B2" s="1011" t="s">
        <v>32</v>
      </c>
      <c r="C2" s="1011" t="s">
        <v>34</v>
      </c>
      <c r="D2" s="1011" t="s">
        <v>3</v>
      </c>
      <c r="E2" s="1039" t="s">
        <v>200</v>
      </c>
      <c r="F2" s="1039"/>
      <c r="G2" s="1039"/>
      <c r="H2" s="1039"/>
      <c r="I2" s="1039"/>
      <c r="J2" s="1039"/>
      <c r="K2" s="1039"/>
      <c r="L2" s="1039"/>
      <c r="M2" s="1039"/>
      <c r="N2" s="1039"/>
      <c r="O2" s="1039"/>
      <c r="P2" s="1039"/>
      <c r="Q2" s="1040"/>
      <c r="R2" s="1041" t="s">
        <v>2</v>
      </c>
    </row>
    <row r="3" spans="1:18" s="1" customFormat="1" ht="26.25" customHeight="1">
      <c r="A3" s="1012"/>
      <c r="B3" s="1012"/>
      <c r="C3" s="1012"/>
      <c r="D3" s="1012"/>
      <c r="E3" s="45" t="s">
        <v>4</v>
      </c>
      <c r="F3" s="2" t="s">
        <v>5</v>
      </c>
      <c r="G3" s="2" t="s">
        <v>6</v>
      </c>
      <c r="H3" s="2" t="s">
        <v>8</v>
      </c>
      <c r="I3" s="45" t="s">
        <v>9</v>
      </c>
      <c r="J3" s="2" t="s">
        <v>10</v>
      </c>
      <c r="K3" s="2" t="s">
        <v>11</v>
      </c>
      <c r="L3" s="2" t="s">
        <v>8</v>
      </c>
      <c r="M3" s="38" t="s">
        <v>13</v>
      </c>
      <c r="N3" s="39" t="s">
        <v>14</v>
      </c>
      <c r="O3" s="39" t="s">
        <v>15</v>
      </c>
      <c r="P3" s="39" t="s">
        <v>8</v>
      </c>
      <c r="Q3" s="40" t="s">
        <v>20</v>
      </c>
      <c r="R3" s="1042"/>
    </row>
    <row r="4" spans="1:18" s="1" customFormat="1" ht="15.5">
      <c r="A4" s="3"/>
      <c r="B4" s="3" t="s">
        <v>21</v>
      </c>
      <c r="C4" s="3"/>
      <c r="D4" s="3"/>
      <c r="E4" s="46"/>
      <c r="F4" s="4"/>
      <c r="G4" s="4"/>
      <c r="H4" s="4"/>
      <c r="I4" s="46"/>
      <c r="J4" s="4"/>
      <c r="K4" s="4"/>
      <c r="L4" s="4"/>
      <c r="M4" s="41"/>
      <c r="N4" s="42"/>
      <c r="O4" s="42"/>
      <c r="P4" s="42"/>
      <c r="Q4" s="43"/>
      <c r="R4" s="5"/>
    </row>
    <row r="5" spans="1:18" s="1" customFormat="1" ht="15.5">
      <c r="A5" s="9">
        <v>1</v>
      </c>
      <c r="B5" s="10"/>
      <c r="C5" s="10"/>
      <c r="D5" s="10"/>
      <c r="E5" s="7"/>
      <c r="F5" s="10"/>
      <c r="G5" s="10"/>
      <c r="H5" s="10"/>
      <c r="I5" s="7"/>
      <c r="J5" s="10"/>
      <c r="K5" s="10"/>
      <c r="L5" s="10"/>
      <c r="M5" s="10"/>
      <c r="N5" s="11"/>
      <c r="O5" s="11"/>
      <c r="P5" s="11"/>
      <c r="Q5" s="7"/>
      <c r="R5" s="10"/>
    </row>
    <row r="6" spans="1:18" s="1" customFormat="1" ht="15.5">
      <c r="A6" s="9">
        <v>2</v>
      </c>
      <c r="B6" s="10"/>
      <c r="C6" s="10"/>
      <c r="D6" s="10"/>
      <c r="E6" s="7"/>
      <c r="F6" s="10"/>
      <c r="G6" s="10"/>
      <c r="H6" s="10"/>
      <c r="I6" s="7"/>
      <c r="J6" s="10"/>
      <c r="K6" s="10"/>
      <c r="L6" s="10"/>
      <c r="M6" s="10"/>
      <c r="N6" s="11"/>
      <c r="O6" s="11"/>
      <c r="P6" s="11"/>
      <c r="Q6" s="7"/>
      <c r="R6" s="10"/>
    </row>
    <row r="7" spans="1:18" s="1" customFormat="1" ht="15.5">
      <c r="A7" s="9">
        <v>3</v>
      </c>
      <c r="B7" s="10"/>
      <c r="C7" s="10"/>
      <c r="D7" s="10"/>
      <c r="E7" s="7"/>
      <c r="F7" s="10"/>
      <c r="G7" s="10"/>
      <c r="H7" s="10"/>
      <c r="I7" s="7"/>
      <c r="J7" s="10"/>
      <c r="K7" s="10"/>
      <c r="L7" s="10"/>
      <c r="M7" s="10"/>
      <c r="N7" s="11"/>
      <c r="O7" s="11"/>
      <c r="P7" s="11"/>
      <c r="Q7" s="7"/>
      <c r="R7" s="10"/>
    </row>
    <row r="8" spans="1:18" s="1" customFormat="1" ht="15.5">
      <c r="A8" s="9"/>
      <c r="B8" s="10"/>
      <c r="C8" s="10"/>
      <c r="D8" s="10"/>
      <c r="E8" s="7"/>
      <c r="F8" s="10"/>
      <c r="G8" s="10"/>
      <c r="H8" s="10"/>
      <c r="I8" s="7"/>
      <c r="J8" s="10"/>
      <c r="K8" s="10"/>
      <c r="L8" s="10"/>
      <c r="M8" s="10"/>
      <c r="N8" s="11"/>
      <c r="O8" s="11"/>
      <c r="P8" s="11"/>
      <c r="Q8" s="7"/>
      <c r="R8" s="10"/>
    </row>
    <row r="9" spans="1:18" s="1" customFormat="1" ht="15.5">
      <c r="A9" s="9"/>
      <c r="B9" s="10"/>
      <c r="C9" s="10"/>
      <c r="D9" s="10"/>
      <c r="E9" s="7"/>
      <c r="F9" s="10"/>
      <c r="G9" s="10"/>
      <c r="H9" s="10"/>
      <c r="I9" s="7"/>
      <c r="J9" s="10"/>
      <c r="K9" s="10"/>
      <c r="L9" s="10"/>
      <c r="M9" s="10"/>
      <c r="N9" s="11"/>
      <c r="O9" s="11"/>
      <c r="P9" s="11"/>
      <c r="Q9" s="7"/>
      <c r="R9" s="10"/>
    </row>
    <row r="10" spans="1:18" s="1" customFormat="1" ht="15.5">
      <c r="A10" s="9"/>
      <c r="B10" s="10"/>
      <c r="C10" s="10"/>
      <c r="D10" s="10"/>
      <c r="E10" s="7"/>
      <c r="F10" s="10"/>
      <c r="G10" s="10"/>
      <c r="H10" s="10"/>
      <c r="I10" s="7"/>
      <c r="J10" s="10"/>
      <c r="K10" s="10"/>
      <c r="L10" s="10"/>
      <c r="M10" s="10"/>
      <c r="N10" s="11"/>
      <c r="O10" s="11"/>
      <c r="P10" s="11"/>
      <c r="Q10" s="7"/>
      <c r="R10" s="10"/>
    </row>
    <row r="11" spans="1:18" s="1" customFormat="1" ht="15.5">
      <c r="A11" s="9"/>
      <c r="B11" s="10"/>
      <c r="C11" s="10"/>
      <c r="D11" s="10"/>
      <c r="E11" s="7"/>
      <c r="F11" s="10"/>
      <c r="G11" s="10"/>
      <c r="H11" s="10"/>
      <c r="I11" s="7"/>
      <c r="J11" s="10"/>
      <c r="K11" s="10"/>
      <c r="L11" s="10"/>
      <c r="M11" s="10"/>
      <c r="N11" s="11"/>
      <c r="O11" s="11"/>
      <c r="P11" s="11"/>
      <c r="Q11" s="7"/>
      <c r="R11" s="10"/>
    </row>
    <row r="12" spans="1:18" s="1" customFormat="1" ht="15.5">
      <c r="A12" s="9"/>
      <c r="B12" s="10"/>
      <c r="C12" s="10"/>
      <c r="D12" s="10"/>
      <c r="E12" s="7"/>
      <c r="F12" s="10"/>
      <c r="G12" s="10"/>
      <c r="H12" s="10"/>
      <c r="I12" s="7"/>
      <c r="J12" s="10"/>
      <c r="K12" s="10"/>
      <c r="L12" s="10"/>
      <c r="M12" s="10"/>
      <c r="N12" s="11"/>
      <c r="O12" s="11"/>
      <c r="P12" s="11"/>
      <c r="Q12" s="7"/>
      <c r="R12" s="10"/>
    </row>
    <row r="13" spans="1:18" s="1" customFormat="1" ht="15.5">
      <c r="A13" s="9"/>
      <c r="B13" s="10"/>
      <c r="C13" s="10"/>
      <c r="D13" s="10"/>
      <c r="E13" s="7"/>
      <c r="F13" s="10"/>
      <c r="G13" s="10"/>
      <c r="H13" s="10"/>
      <c r="I13" s="7"/>
      <c r="J13" s="10"/>
      <c r="K13" s="10"/>
      <c r="L13" s="10"/>
      <c r="M13" s="10"/>
      <c r="N13" s="11"/>
      <c r="O13" s="11"/>
      <c r="P13" s="11"/>
      <c r="Q13" s="7"/>
      <c r="R13" s="10"/>
    </row>
    <row r="14" spans="1:18" s="1" customFormat="1" ht="15.5">
      <c r="A14" s="9"/>
      <c r="B14" s="10"/>
      <c r="C14" s="10"/>
      <c r="D14" s="10"/>
      <c r="E14" s="7"/>
      <c r="F14" s="10"/>
      <c r="G14" s="10"/>
      <c r="H14" s="10"/>
      <c r="I14" s="7"/>
      <c r="J14" s="10"/>
      <c r="K14" s="10"/>
      <c r="L14" s="10"/>
      <c r="M14" s="10"/>
      <c r="N14" s="11"/>
      <c r="O14" s="11"/>
      <c r="P14" s="11"/>
      <c r="Q14" s="7"/>
      <c r="R14" s="10"/>
    </row>
    <row r="15" spans="1:18" s="1" customFormat="1" ht="15.5">
      <c r="A15" s="9"/>
      <c r="B15" s="10"/>
      <c r="C15" s="10"/>
      <c r="D15" s="10"/>
      <c r="E15" s="7"/>
      <c r="F15" s="10"/>
      <c r="G15" s="10"/>
      <c r="H15" s="10"/>
      <c r="I15" s="7"/>
      <c r="J15" s="10"/>
      <c r="K15" s="10"/>
      <c r="L15" s="10"/>
      <c r="M15" s="10"/>
      <c r="N15" s="11"/>
      <c r="O15" s="11"/>
      <c r="P15" s="11"/>
      <c r="Q15" s="7"/>
      <c r="R15" s="10"/>
    </row>
    <row r="16" spans="1:18" s="1" customFormat="1" ht="15.5">
      <c r="A16" s="9"/>
      <c r="B16" s="10"/>
      <c r="C16" s="10"/>
      <c r="D16" s="10"/>
      <c r="E16" s="7"/>
      <c r="F16" s="10"/>
      <c r="G16" s="10"/>
      <c r="H16" s="10"/>
      <c r="I16" s="7"/>
      <c r="J16" s="10"/>
      <c r="K16" s="10"/>
      <c r="L16" s="10"/>
      <c r="M16" s="10"/>
      <c r="N16" s="11"/>
      <c r="O16" s="11"/>
      <c r="P16" s="11"/>
      <c r="Q16" s="7"/>
      <c r="R16" s="10"/>
    </row>
    <row r="17" spans="1:18" s="1" customFormat="1" ht="15.5">
      <c r="A17" s="9"/>
      <c r="B17" s="10"/>
      <c r="C17" s="10"/>
      <c r="D17" s="10"/>
      <c r="E17" s="7"/>
      <c r="F17" s="10"/>
      <c r="G17" s="10"/>
      <c r="H17" s="10"/>
      <c r="I17" s="7"/>
      <c r="J17" s="10"/>
      <c r="K17" s="10"/>
      <c r="L17" s="10"/>
      <c r="M17" s="10"/>
      <c r="N17" s="11"/>
      <c r="O17" s="11"/>
      <c r="P17" s="11"/>
      <c r="Q17" s="7"/>
      <c r="R17" s="10"/>
    </row>
    <row r="18" spans="1:18" s="1" customFormat="1" ht="15.5">
      <c r="A18" s="9"/>
      <c r="B18" s="10"/>
      <c r="C18" s="10"/>
      <c r="D18" s="10"/>
      <c r="E18" s="7"/>
      <c r="F18" s="10"/>
      <c r="G18" s="10"/>
      <c r="H18" s="10"/>
      <c r="I18" s="7"/>
      <c r="J18" s="10"/>
      <c r="K18" s="10"/>
      <c r="L18" s="10"/>
      <c r="M18" s="10"/>
      <c r="N18" s="11"/>
      <c r="O18" s="11"/>
      <c r="P18" s="11"/>
      <c r="Q18" s="7"/>
      <c r="R18" s="10"/>
    </row>
    <row r="19" spans="1:18" s="1" customFormat="1" ht="15.5">
      <c r="A19" s="9"/>
      <c r="B19" s="10"/>
      <c r="C19" s="10"/>
      <c r="D19" s="10"/>
      <c r="E19" s="7"/>
      <c r="F19" s="10"/>
      <c r="G19" s="10"/>
      <c r="H19" s="10"/>
      <c r="I19" s="7"/>
      <c r="J19" s="10"/>
      <c r="K19" s="10"/>
      <c r="L19" s="10"/>
      <c r="M19" s="10"/>
      <c r="N19" s="11"/>
      <c r="O19" s="11"/>
      <c r="P19" s="11"/>
      <c r="Q19" s="7"/>
      <c r="R19" s="10"/>
    </row>
    <row r="20" spans="1:18" s="1" customFormat="1" ht="15.5">
      <c r="A20" s="9"/>
      <c r="B20" s="10"/>
      <c r="C20" s="10"/>
      <c r="D20" s="10"/>
      <c r="E20" s="7"/>
      <c r="F20" s="10"/>
      <c r="G20" s="10"/>
      <c r="H20" s="10"/>
      <c r="I20" s="7"/>
      <c r="J20" s="10"/>
      <c r="K20" s="10"/>
      <c r="L20" s="10"/>
      <c r="M20" s="10"/>
      <c r="N20" s="11"/>
      <c r="O20" s="11"/>
      <c r="P20" s="11"/>
      <c r="Q20" s="7"/>
      <c r="R20" s="10"/>
    </row>
    <row r="21" spans="1:18" s="1" customFormat="1" ht="15.5">
      <c r="A21" s="9"/>
      <c r="B21" s="10"/>
      <c r="C21" s="10"/>
      <c r="D21" s="10"/>
      <c r="E21" s="7"/>
      <c r="F21" s="10"/>
      <c r="G21" s="10"/>
      <c r="H21" s="10"/>
      <c r="I21" s="7"/>
      <c r="J21" s="10"/>
      <c r="K21" s="10"/>
      <c r="L21" s="10"/>
      <c r="M21" s="10"/>
      <c r="N21" s="11"/>
      <c r="O21" s="11"/>
      <c r="P21" s="11"/>
      <c r="Q21" s="7"/>
      <c r="R21" s="10"/>
    </row>
    <row r="22" spans="1:18" s="1" customFormat="1" ht="15.5">
      <c r="A22" s="9"/>
      <c r="B22" s="10"/>
      <c r="C22" s="10"/>
      <c r="D22" s="10"/>
      <c r="E22" s="7"/>
      <c r="F22" s="10"/>
      <c r="G22" s="10"/>
      <c r="H22" s="10"/>
      <c r="I22" s="7"/>
      <c r="J22" s="10"/>
      <c r="K22" s="10"/>
      <c r="L22" s="10"/>
      <c r="M22" s="10"/>
      <c r="N22" s="11"/>
      <c r="O22" s="11"/>
      <c r="P22" s="11"/>
      <c r="Q22" s="7"/>
      <c r="R22" s="10"/>
    </row>
    <row r="23" spans="1:18" s="8" customFormat="1" ht="15.5">
      <c r="A23" s="6"/>
      <c r="B23" s="6"/>
      <c r="C23" s="7"/>
      <c r="D23" s="7"/>
      <c r="E23" s="7"/>
      <c r="F23" s="7"/>
      <c r="G23" s="7"/>
      <c r="H23" s="7"/>
      <c r="I23" s="7"/>
      <c r="J23" s="7"/>
      <c r="K23" s="7"/>
      <c r="L23" s="7"/>
      <c r="M23" s="7"/>
      <c r="N23" s="44"/>
      <c r="O23" s="44"/>
      <c r="P23" s="44"/>
      <c r="Q23" s="7"/>
      <c r="R23" s="7"/>
    </row>
    <row r="24" spans="1:18" s="1" customFormat="1" ht="15.5">
      <c r="A24" s="9"/>
      <c r="B24" s="10"/>
      <c r="C24" s="10"/>
      <c r="D24" s="10"/>
      <c r="E24" s="7"/>
      <c r="F24" s="10"/>
      <c r="G24" s="10"/>
      <c r="H24" s="10"/>
      <c r="I24" s="7"/>
      <c r="J24" s="10"/>
      <c r="K24" s="10"/>
      <c r="L24" s="10"/>
      <c r="M24" s="10"/>
      <c r="N24" s="11"/>
      <c r="O24" s="11"/>
      <c r="P24" s="11"/>
      <c r="Q24" s="10"/>
      <c r="R24" s="10"/>
    </row>
    <row r="25" spans="1:18" s="1" customFormat="1" ht="15.5">
      <c r="A25" s="9"/>
      <c r="B25" s="10"/>
      <c r="C25" s="10"/>
      <c r="D25" s="10"/>
      <c r="E25" s="7"/>
      <c r="F25" s="10"/>
      <c r="G25" s="10"/>
      <c r="H25" s="10"/>
      <c r="I25" s="7"/>
      <c r="J25" s="10"/>
      <c r="K25" s="10"/>
      <c r="L25" s="10"/>
      <c r="M25" s="10"/>
      <c r="N25" s="11"/>
      <c r="O25" s="11"/>
      <c r="P25" s="11"/>
      <c r="Q25" s="10"/>
      <c r="R25" s="10"/>
    </row>
    <row r="26" spans="1:18" s="1" customFormat="1" ht="15.5">
      <c r="A26" s="9"/>
      <c r="B26" s="10"/>
      <c r="C26" s="10"/>
      <c r="D26" s="10"/>
      <c r="E26" s="7"/>
      <c r="F26" s="10"/>
      <c r="G26" s="10"/>
      <c r="H26" s="10"/>
      <c r="I26" s="7"/>
      <c r="J26" s="10"/>
      <c r="K26" s="10"/>
      <c r="L26" s="10"/>
      <c r="M26" s="10"/>
      <c r="N26" s="11"/>
      <c r="O26" s="11"/>
      <c r="P26" s="11"/>
      <c r="Q26" s="10"/>
      <c r="R26" s="10"/>
    </row>
    <row r="27" spans="1:18" s="1" customFormat="1" ht="15.5">
      <c r="A27" s="12"/>
      <c r="B27" s="13"/>
      <c r="C27" s="13"/>
      <c r="D27" s="13"/>
      <c r="E27" s="33"/>
      <c r="F27" s="13"/>
      <c r="G27" s="13"/>
      <c r="H27" s="13"/>
      <c r="I27" s="33"/>
      <c r="J27" s="13"/>
      <c r="K27" s="13"/>
      <c r="L27" s="13"/>
      <c r="M27" s="13"/>
      <c r="N27" s="14"/>
      <c r="O27" s="14"/>
      <c r="P27" s="14"/>
      <c r="Q27" s="13"/>
      <c r="R27" s="13"/>
    </row>
  </sheetData>
  <mergeCells count="7">
    <mergeCell ref="A1:R1"/>
    <mergeCell ref="A2:A3"/>
    <mergeCell ref="B2:B3"/>
    <mergeCell ref="C2:C3"/>
    <mergeCell ref="D2:D3"/>
    <mergeCell ref="E2:Q2"/>
    <mergeCell ref="R2:R3"/>
  </mergeCells>
  <printOptions horizontalCentered="1"/>
  <pageMargins left="0.39370078740157483" right="0.39370078740157483" top="1.43" bottom="0.59055118110236227"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94"/>
  <sheetViews>
    <sheetView view="pageBreakPreview" zoomScaleSheetLayoutView="100" workbookViewId="0">
      <pane xSplit="4" ySplit="2" topLeftCell="E139" activePane="bottomRight" state="frozen"/>
      <selection pane="topRight" activeCell="D1" sqref="D1"/>
      <selection pane="bottomLeft" activeCell="A6" sqref="A6"/>
      <selection pane="bottomRight" activeCell="I9" sqref="I9"/>
    </sheetView>
  </sheetViews>
  <sheetFormatPr defaultColWidth="6.69140625" defaultRowHeight="22.5" customHeight="1"/>
  <cols>
    <col min="1" max="1" width="6.3046875" style="662" customWidth="1"/>
    <col min="2" max="2" width="46.53515625" style="663" customWidth="1"/>
    <col min="3" max="3" width="7.84375" style="54" customWidth="1"/>
    <col min="4" max="4" width="9.84375" style="662" customWidth="1"/>
    <col min="5" max="6" width="11.84375" style="54" customWidth="1"/>
    <col min="7" max="7" width="23.23046875" style="54" customWidth="1"/>
    <col min="8" max="8" width="26.23046875" style="54" hidden="1" customWidth="1"/>
    <col min="9" max="9" width="11.23046875" style="54" customWidth="1"/>
    <col min="10" max="192" width="6.69140625" style="54"/>
    <col min="193" max="193" width="4.4609375" style="54" customWidth="1"/>
    <col min="194" max="194" width="25.84375" style="54" customWidth="1"/>
    <col min="195" max="199" width="7.84375" style="54" customWidth="1"/>
    <col min="200" max="200" width="16.53515625" style="54" customWidth="1"/>
    <col min="201" max="448" width="6.69140625" style="54"/>
    <col min="449" max="449" width="4.4609375" style="54" customWidth="1"/>
    <col min="450" max="450" width="25.84375" style="54" customWidth="1"/>
    <col min="451" max="455" width="7.84375" style="54" customWidth="1"/>
    <col min="456" max="456" width="16.53515625" style="54" customWidth="1"/>
    <col min="457" max="704" width="6.69140625" style="54"/>
    <col min="705" max="705" width="4.4609375" style="54" customWidth="1"/>
    <col min="706" max="706" width="25.84375" style="54" customWidth="1"/>
    <col min="707" max="711" width="7.84375" style="54" customWidth="1"/>
    <col min="712" max="712" width="16.53515625" style="54" customWidth="1"/>
    <col min="713" max="960" width="6.69140625" style="54"/>
    <col min="961" max="961" width="4.4609375" style="54" customWidth="1"/>
    <col min="962" max="962" width="25.84375" style="54" customWidth="1"/>
    <col min="963" max="967" width="7.84375" style="54" customWidth="1"/>
    <col min="968" max="968" width="16.53515625" style="54" customWidth="1"/>
    <col min="969" max="1216" width="6.69140625" style="54"/>
    <col min="1217" max="1217" width="4.4609375" style="54" customWidth="1"/>
    <col min="1218" max="1218" width="25.84375" style="54" customWidth="1"/>
    <col min="1219" max="1223" width="7.84375" style="54" customWidth="1"/>
    <col min="1224" max="1224" width="16.53515625" style="54" customWidth="1"/>
    <col min="1225" max="1472" width="6.69140625" style="54"/>
    <col min="1473" max="1473" width="4.4609375" style="54" customWidth="1"/>
    <col min="1474" max="1474" width="25.84375" style="54" customWidth="1"/>
    <col min="1475" max="1479" width="7.84375" style="54" customWidth="1"/>
    <col min="1480" max="1480" width="16.53515625" style="54" customWidth="1"/>
    <col min="1481" max="1728" width="6.69140625" style="54"/>
    <col min="1729" max="1729" width="4.4609375" style="54" customWidth="1"/>
    <col min="1730" max="1730" width="25.84375" style="54" customWidth="1"/>
    <col min="1731" max="1735" width="7.84375" style="54" customWidth="1"/>
    <col min="1736" max="1736" width="16.53515625" style="54" customWidth="1"/>
    <col min="1737" max="1984" width="6.69140625" style="54"/>
    <col min="1985" max="1985" width="4.4609375" style="54" customWidth="1"/>
    <col min="1986" max="1986" width="25.84375" style="54" customWidth="1"/>
    <col min="1987" max="1991" width="7.84375" style="54" customWidth="1"/>
    <col min="1992" max="1992" width="16.53515625" style="54" customWidth="1"/>
    <col min="1993" max="2240" width="6.69140625" style="54"/>
    <col min="2241" max="2241" width="4.4609375" style="54" customWidth="1"/>
    <col min="2242" max="2242" width="25.84375" style="54" customWidth="1"/>
    <col min="2243" max="2247" width="7.84375" style="54" customWidth="1"/>
    <col min="2248" max="2248" width="16.53515625" style="54" customWidth="1"/>
    <col min="2249" max="2496" width="6.69140625" style="54"/>
    <col min="2497" max="2497" width="4.4609375" style="54" customWidth="1"/>
    <col min="2498" max="2498" width="25.84375" style="54" customWidth="1"/>
    <col min="2499" max="2503" width="7.84375" style="54" customWidth="1"/>
    <col min="2504" max="2504" width="16.53515625" style="54" customWidth="1"/>
    <col min="2505" max="2752" width="6.69140625" style="54"/>
    <col min="2753" max="2753" width="4.4609375" style="54" customWidth="1"/>
    <col min="2754" max="2754" width="25.84375" style="54" customWidth="1"/>
    <col min="2755" max="2759" width="7.84375" style="54" customWidth="1"/>
    <col min="2760" max="2760" width="16.53515625" style="54" customWidth="1"/>
    <col min="2761" max="3008" width="6.69140625" style="54"/>
    <col min="3009" max="3009" width="4.4609375" style="54" customWidth="1"/>
    <col min="3010" max="3010" width="25.84375" style="54" customWidth="1"/>
    <col min="3011" max="3015" width="7.84375" style="54" customWidth="1"/>
    <col min="3016" max="3016" width="16.53515625" style="54" customWidth="1"/>
    <col min="3017" max="3264" width="6.69140625" style="54"/>
    <col min="3265" max="3265" width="4.4609375" style="54" customWidth="1"/>
    <col min="3266" max="3266" width="25.84375" style="54" customWidth="1"/>
    <col min="3267" max="3271" width="7.84375" style="54" customWidth="1"/>
    <col min="3272" max="3272" width="16.53515625" style="54" customWidth="1"/>
    <col min="3273" max="3520" width="6.69140625" style="54"/>
    <col min="3521" max="3521" width="4.4609375" style="54" customWidth="1"/>
    <col min="3522" max="3522" width="25.84375" style="54" customWidth="1"/>
    <col min="3523" max="3527" width="7.84375" style="54" customWidth="1"/>
    <col min="3528" max="3528" width="16.53515625" style="54" customWidth="1"/>
    <col min="3529" max="3776" width="6.69140625" style="54"/>
    <col min="3777" max="3777" width="4.4609375" style="54" customWidth="1"/>
    <col min="3778" max="3778" width="25.84375" style="54" customWidth="1"/>
    <col min="3779" max="3783" width="7.84375" style="54" customWidth="1"/>
    <col min="3784" max="3784" width="16.53515625" style="54" customWidth="1"/>
    <col min="3785" max="4032" width="6.69140625" style="54"/>
    <col min="4033" max="4033" width="4.4609375" style="54" customWidth="1"/>
    <col min="4034" max="4034" width="25.84375" style="54" customWidth="1"/>
    <col min="4035" max="4039" width="7.84375" style="54" customWidth="1"/>
    <col min="4040" max="4040" width="16.53515625" style="54" customWidth="1"/>
    <col min="4041" max="4288" width="6.69140625" style="54"/>
    <col min="4289" max="4289" width="4.4609375" style="54" customWidth="1"/>
    <col min="4290" max="4290" width="25.84375" style="54" customWidth="1"/>
    <col min="4291" max="4295" width="7.84375" style="54" customWidth="1"/>
    <col min="4296" max="4296" width="16.53515625" style="54" customWidth="1"/>
    <col min="4297" max="4544" width="6.69140625" style="54"/>
    <col min="4545" max="4545" width="4.4609375" style="54" customWidth="1"/>
    <col min="4546" max="4546" width="25.84375" style="54" customWidth="1"/>
    <col min="4547" max="4551" width="7.84375" style="54" customWidth="1"/>
    <col min="4552" max="4552" width="16.53515625" style="54" customWidth="1"/>
    <col min="4553" max="4800" width="6.69140625" style="54"/>
    <col min="4801" max="4801" width="4.4609375" style="54" customWidth="1"/>
    <col min="4802" max="4802" width="25.84375" style="54" customWidth="1"/>
    <col min="4803" max="4807" width="7.84375" style="54" customWidth="1"/>
    <col min="4808" max="4808" width="16.53515625" style="54" customWidth="1"/>
    <col min="4809" max="5056" width="6.69140625" style="54"/>
    <col min="5057" max="5057" width="4.4609375" style="54" customWidth="1"/>
    <col min="5058" max="5058" width="25.84375" style="54" customWidth="1"/>
    <col min="5059" max="5063" width="7.84375" style="54" customWidth="1"/>
    <col min="5064" max="5064" width="16.53515625" style="54" customWidth="1"/>
    <col min="5065" max="5312" width="6.69140625" style="54"/>
    <col min="5313" max="5313" width="4.4609375" style="54" customWidth="1"/>
    <col min="5314" max="5314" width="25.84375" style="54" customWidth="1"/>
    <col min="5315" max="5319" width="7.84375" style="54" customWidth="1"/>
    <col min="5320" max="5320" width="16.53515625" style="54" customWidth="1"/>
    <col min="5321" max="5568" width="6.69140625" style="54"/>
    <col min="5569" max="5569" width="4.4609375" style="54" customWidth="1"/>
    <col min="5570" max="5570" width="25.84375" style="54" customWidth="1"/>
    <col min="5571" max="5575" width="7.84375" style="54" customWidth="1"/>
    <col min="5576" max="5576" width="16.53515625" style="54" customWidth="1"/>
    <col min="5577" max="5824" width="6.69140625" style="54"/>
    <col min="5825" max="5825" width="4.4609375" style="54" customWidth="1"/>
    <col min="5826" max="5826" width="25.84375" style="54" customWidth="1"/>
    <col min="5827" max="5831" width="7.84375" style="54" customWidth="1"/>
    <col min="5832" max="5832" width="16.53515625" style="54" customWidth="1"/>
    <col min="5833" max="6080" width="6.69140625" style="54"/>
    <col min="6081" max="6081" width="4.4609375" style="54" customWidth="1"/>
    <col min="6082" max="6082" width="25.84375" style="54" customWidth="1"/>
    <col min="6083" max="6087" width="7.84375" style="54" customWidth="1"/>
    <col min="6088" max="6088" width="16.53515625" style="54" customWidth="1"/>
    <col min="6089" max="6336" width="6.69140625" style="54"/>
    <col min="6337" max="6337" width="4.4609375" style="54" customWidth="1"/>
    <col min="6338" max="6338" width="25.84375" style="54" customWidth="1"/>
    <col min="6339" max="6343" width="7.84375" style="54" customWidth="1"/>
    <col min="6344" max="6344" width="16.53515625" style="54" customWidth="1"/>
    <col min="6345" max="6592" width="6.69140625" style="54"/>
    <col min="6593" max="6593" width="4.4609375" style="54" customWidth="1"/>
    <col min="6594" max="6594" width="25.84375" style="54" customWidth="1"/>
    <col min="6595" max="6599" width="7.84375" style="54" customWidth="1"/>
    <col min="6600" max="6600" width="16.53515625" style="54" customWidth="1"/>
    <col min="6601" max="6848" width="6.69140625" style="54"/>
    <col min="6849" max="6849" width="4.4609375" style="54" customWidth="1"/>
    <col min="6850" max="6850" width="25.84375" style="54" customWidth="1"/>
    <col min="6851" max="6855" width="7.84375" style="54" customWidth="1"/>
    <col min="6856" max="6856" width="16.53515625" style="54" customWidth="1"/>
    <col min="6857" max="7104" width="6.69140625" style="54"/>
    <col min="7105" max="7105" width="4.4609375" style="54" customWidth="1"/>
    <col min="7106" max="7106" width="25.84375" style="54" customWidth="1"/>
    <col min="7107" max="7111" width="7.84375" style="54" customWidth="1"/>
    <col min="7112" max="7112" width="16.53515625" style="54" customWidth="1"/>
    <col min="7113" max="7360" width="6.69140625" style="54"/>
    <col min="7361" max="7361" width="4.4609375" style="54" customWidth="1"/>
    <col min="7362" max="7362" width="25.84375" style="54" customWidth="1"/>
    <col min="7363" max="7367" width="7.84375" style="54" customWidth="1"/>
    <col min="7368" max="7368" width="16.53515625" style="54" customWidth="1"/>
    <col min="7369" max="7616" width="6.69140625" style="54"/>
    <col min="7617" max="7617" width="4.4609375" style="54" customWidth="1"/>
    <col min="7618" max="7618" width="25.84375" style="54" customWidth="1"/>
    <col min="7619" max="7623" width="7.84375" style="54" customWidth="1"/>
    <col min="7624" max="7624" width="16.53515625" style="54" customWidth="1"/>
    <col min="7625" max="7872" width="6.69140625" style="54"/>
    <col min="7873" max="7873" width="4.4609375" style="54" customWidth="1"/>
    <col min="7874" max="7874" width="25.84375" style="54" customWidth="1"/>
    <col min="7875" max="7879" width="7.84375" style="54" customWidth="1"/>
    <col min="7880" max="7880" width="16.53515625" style="54" customWidth="1"/>
    <col min="7881" max="8128" width="6.69140625" style="54"/>
    <col min="8129" max="8129" width="4.4609375" style="54" customWidth="1"/>
    <col min="8130" max="8130" width="25.84375" style="54" customWidth="1"/>
    <col min="8131" max="8135" width="7.84375" style="54" customWidth="1"/>
    <col min="8136" max="8136" width="16.53515625" style="54" customWidth="1"/>
    <col min="8137" max="8384" width="6.69140625" style="54"/>
    <col min="8385" max="8385" width="4.4609375" style="54" customWidth="1"/>
    <col min="8386" max="8386" width="25.84375" style="54" customWidth="1"/>
    <col min="8387" max="8391" width="7.84375" style="54" customWidth="1"/>
    <col min="8392" max="8392" width="16.53515625" style="54" customWidth="1"/>
    <col min="8393" max="8640" width="6.69140625" style="54"/>
    <col min="8641" max="8641" width="4.4609375" style="54" customWidth="1"/>
    <col min="8642" max="8642" width="25.84375" style="54" customWidth="1"/>
    <col min="8643" max="8647" width="7.84375" style="54" customWidth="1"/>
    <col min="8648" max="8648" width="16.53515625" style="54" customWidth="1"/>
    <col min="8649" max="8896" width="6.69140625" style="54"/>
    <col min="8897" max="8897" width="4.4609375" style="54" customWidth="1"/>
    <col min="8898" max="8898" width="25.84375" style="54" customWidth="1"/>
    <col min="8899" max="8903" width="7.84375" style="54" customWidth="1"/>
    <col min="8904" max="8904" width="16.53515625" style="54" customWidth="1"/>
    <col min="8905" max="9152" width="6.69140625" style="54"/>
    <col min="9153" max="9153" width="4.4609375" style="54" customWidth="1"/>
    <col min="9154" max="9154" width="25.84375" style="54" customWidth="1"/>
    <col min="9155" max="9159" width="7.84375" style="54" customWidth="1"/>
    <col min="9160" max="9160" width="16.53515625" style="54" customWidth="1"/>
    <col min="9161" max="9408" width="6.69140625" style="54"/>
    <col min="9409" max="9409" width="4.4609375" style="54" customWidth="1"/>
    <col min="9410" max="9410" width="25.84375" style="54" customWidth="1"/>
    <col min="9411" max="9415" width="7.84375" style="54" customWidth="1"/>
    <col min="9416" max="9416" width="16.53515625" style="54" customWidth="1"/>
    <col min="9417" max="9664" width="6.69140625" style="54"/>
    <col min="9665" max="9665" width="4.4609375" style="54" customWidth="1"/>
    <col min="9666" max="9666" width="25.84375" style="54" customWidth="1"/>
    <col min="9667" max="9671" width="7.84375" style="54" customWidth="1"/>
    <col min="9672" max="9672" width="16.53515625" style="54" customWidth="1"/>
    <col min="9673" max="9920" width="6.69140625" style="54"/>
    <col min="9921" max="9921" width="4.4609375" style="54" customWidth="1"/>
    <col min="9922" max="9922" width="25.84375" style="54" customWidth="1"/>
    <col min="9923" max="9927" width="7.84375" style="54" customWidth="1"/>
    <col min="9928" max="9928" width="16.53515625" style="54" customWidth="1"/>
    <col min="9929" max="10176" width="6.69140625" style="54"/>
    <col min="10177" max="10177" width="4.4609375" style="54" customWidth="1"/>
    <col min="10178" max="10178" width="25.84375" style="54" customWidth="1"/>
    <col min="10179" max="10183" width="7.84375" style="54" customWidth="1"/>
    <col min="10184" max="10184" width="16.53515625" style="54" customWidth="1"/>
    <col min="10185" max="10432" width="6.69140625" style="54"/>
    <col min="10433" max="10433" width="4.4609375" style="54" customWidth="1"/>
    <col min="10434" max="10434" width="25.84375" style="54" customWidth="1"/>
    <col min="10435" max="10439" width="7.84375" style="54" customWidth="1"/>
    <col min="10440" max="10440" width="16.53515625" style="54" customWidth="1"/>
    <col min="10441" max="10688" width="6.69140625" style="54"/>
    <col min="10689" max="10689" width="4.4609375" style="54" customWidth="1"/>
    <col min="10690" max="10690" width="25.84375" style="54" customWidth="1"/>
    <col min="10691" max="10695" width="7.84375" style="54" customWidth="1"/>
    <col min="10696" max="10696" width="16.53515625" style="54" customWidth="1"/>
    <col min="10697" max="10944" width="6.69140625" style="54"/>
    <col min="10945" max="10945" width="4.4609375" style="54" customWidth="1"/>
    <col min="10946" max="10946" width="25.84375" style="54" customWidth="1"/>
    <col min="10947" max="10951" width="7.84375" style="54" customWidth="1"/>
    <col min="10952" max="10952" width="16.53515625" style="54" customWidth="1"/>
    <col min="10953" max="11200" width="6.69140625" style="54"/>
    <col min="11201" max="11201" width="4.4609375" style="54" customWidth="1"/>
    <col min="11202" max="11202" width="25.84375" style="54" customWidth="1"/>
    <col min="11203" max="11207" width="7.84375" style="54" customWidth="1"/>
    <col min="11208" max="11208" width="16.53515625" style="54" customWidth="1"/>
    <col min="11209" max="11456" width="6.69140625" style="54"/>
    <col min="11457" max="11457" width="4.4609375" style="54" customWidth="1"/>
    <col min="11458" max="11458" width="25.84375" style="54" customWidth="1"/>
    <col min="11459" max="11463" width="7.84375" style="54" customWidth="1"/>
    <col min="11464" max="11464" width="16.53515625" style="54" customWidth="1"/>
    <col min="11465" max="11712" width="6.69140625" style="54"/>
    <col min="11713" max="11713" width="4.4609375" style="54" customWidth="1"/>
    <col min="11714" max="11714" width="25.84375" style="54" customWidth="1"/>
    <col min="11715" max="11719" width="7.84375" style="54" customWidth="1"/>
    <col min="11720" max="11720" width="16.53515625" style="54" customWidth="1"/>
    <col min="11721" max="11968" width="6.69140625" style="54"/>
    <col min="11969" max="11969" width="4.4609375" style="54" customWidth="1"/>
    <col min="11970" max="11970" width="25.84375" style="54" customWidth="1"/>
    <col min="11971" max="11975" width="7.84375" style="54" customWidth="1"/>
    <col min="11976" max="11976" width="16.53515625" style="54" customWidth="1"/>
    <col min="11977" max="12224" width="6.69140625" style="54"/>
    <col min="12225" max="12225" width="4.4609375" style="54" customWidth="1"/>
    <col min="12226" max="12226" width="25.84375" style="54" customWidth="1"/>
    <col min="12227" max="12231" width="7.84375" style="54" customWidth="1"/>
    <col min="12232" max="12232" width="16.53515625" style="54" customWidth="1"/>
    <col min="12233" max="12480" width="6.69140625" style="54"/>
    <col min="12481" max="12481" width="4.4609375" style="54" customWidth="1"/>
    <col min="12482" max="12482" width="25.84375" style="54" customWidth="1"/>
    <col min="12483" max="12487" width="7.84375" style="54" customWidth="1"/>
    <col min="12488" max="12488" width="16.53515625" style="54" customWidth="1"/>
    <col min="12489" max="12736" width="6.69140625" style="54"/>
    <col min="12737" max="12737" width="4.4609375" style="54" customWidth="1"/>
    <col min="12738" max="12738" width="25.84375" style="54" customWidth="1"/>
    <col min="12739" max="12743" width="7.84375" style="54" customWidth="1"/>
    <col min="12744" max="12744" width="16.53515625" style="54" customWidth="1"/>
    <col min="12745" max="12992" width="6.69140625" style="54"/>
    <col min="12993" max="12993" width="4.4609375" style="54" customWidth="1"/>
    <col min="12994" max="12994" width="25.84375" style="54" customWidth="1"/>
    <col min="12995" max="12999" width="7.84375" style="54" customWidth="1"/>
    <col min="13000" max="13000" width="16.53515625" style="54" customWidth="1"/>
    <col min="13001" max="13248" width="6.69140625" style="54"/>
    <col min="13249" max="13249" width="4.4609375" style="54" customWidth="1"/>
    <col min="13250" max="13250" width="25.84375" style="54" customWidth="1"/>
    <col min="13251" max="13255" width="7.84375" style="54" customWidth="1"/>
    <col min="13256" max="13256" width="16.53515625" style="54" customWidth="1"/>
    <col min="13257" max="13504" width="6.69140625" style="54"/>
    <col min="13505" max="13505" width="4.4609375" style="54" customWidth="1"/>
    <col min="13506" max="13506" width="25.84375" style="54" customWidth="1"/>
    <col min="13507" max="13511" width="7.84375" style="54" customWidth="1"/>
    <col min="13512" max="13512" width="16.53515625" style="54" customWidth="1"/>
    <col min="13513" max="13760" width="6.69140625" style="54"/>
    <col min="13761" max="13761" width="4.4609375" style="54" customWidth="1"/>
    <col min="13762" max="13762" width="25.84375" style="54" customWidth="1"/>
    <col min="13763" max="13767" width="7.84375" style="54" customWidth="1"/>
    <col min="13768" max="13768" width="16.53515625" style="54" customWidth="1"/>
    <col min="13769" max="14016" width="6.69140625" style="54"/>
    <col min="14017" max="14017" width="4.4609375" style="54" customWidth="1"/>
    <col min="14018" max="14018" width="25.84375" style="54" customWidth="1"/>
    <col min="14019" max="14023" width="7.84375" style="54" customWidth="1"/>
    <col min="14024" max="14024" width="16.53515625" style="54" customWidth="1"/>
    <col min="14025" max="14272" width="6.69140625" style="54"/>
    <col min="14273" max="14273" width="4.4609375" style="54" customWidth="1"/>
    <col min="14274" max="14274" width="25.84375" style="54" customWidth="1"/>
    <col min="14275" max="14279" width="7.84375" style="54" customWidth="1"/>
    <col min="14280" max="14280" width="16.53515625" style="54" customWidth="1"/>
    <col min="14281" max="14528" width="6.69140625" style="54"/>
    <col min="14529" max="14529" width="4.4609375" style="54" customWidth="1"/>
    <col min="14530" max="14530" width="25.84375" style="54" customWidth="1"/>
    <col min="14531" max="14535" width="7.84375" style="54" customWidth="1"/>
    <col min="14536" max="14536" width="16.53515625" style="54" customWidth="1"/>
    <col min="14537" max="14784" width="6.69140625" style="54"/>
    <col min="14785" max="14785" width="4.4609375" style="54" customWidth="1"/>
    <col min="14786" max="14786" width="25.84375" style="54" customWidth="1"/>
    <col min="14787" max="14791" width="7.84375" style="54" customWidth="1"/>
    <col min="14792" max="14792" width="16.53515625" style="54" customWidth="1"/>
    <col min="14793" max="15040" width="6.69140625" style="54"/>
    <col min="15041" max="15041" width="4.4609375" style="54" customWidth="1"/>
    <col min="15042" max="15042" width="25.84375" style="54" customWidth="1"/>
    <col min="15043" max="15047" width="7.84375" style="54" customWidth="1"/>
    <col min="15048" max="15048" width="16.53515625" style="54" customWidth="1"/>
    <col min="15049" max="15296" width="6.69140625" style="54"/>
    <col min="15297" max="15297" width="4.4609375" style="54" customWidth="1"/>
    <col min="15298" max="15298" width="25.84375" style="54" customWidth="1"/>
    <col min="15299" max="15303" width="7.84375" style="54" customWidth="1"/>
    <col min="15304" max="15304" width="16.53515625" style="54" customWidth="1"/>
    <col min="15305" max="15552" width="6.69140625" style="54"/>
    <col min="15553" max="15553" width="4.4609375" style="54" customWidth="1"/>
    <col min="15554" max="15554" width="25.84375" style="54" customWidth="1"/>
    <col min="15555" max="15559" width="7.84375" style="54" customWidth="1"/>
    <col min="15560" max="15560" width="16.53515625" style="54" customWidth="1"/>
    <col min="15561" max="15808" width="6.69140625" style="54"/>
    <col min="15809" max="15809" width="4.4609375" style="54" customWidth="1"/>
    <col min="15810" max="15810" width="25.84375" style="54" customWidth="1"/>
    <col min="15811" max="15815" width="7.84375" style="54" customWidth="1"/>
    <col min="15816" max="15816" width="16.53515625" style="54" customWidth="1"/>
    <col min="15817" max="16064" width="6.69140625" style="54"/>
    <col min="16065" max="16065" width="4.4609375" style="54" customWidth="1"/>
    <col min="16066" max="16066" width="25.84375" style="54" customWidth="1"/>
    <col min="16067" max="16071" width="7.84375" style="54" customWidth="1"/>
    <col min="16072" max="16072" width="16.53515625" style="54" customWidth="1"/>
    <col min="16073" max="16384" width="6.69140625" style="54"/>
  </cols>
  <sheetData>
    <row r="1" spans="1:8" ht="37" customHeight="1">
      <c r="A1" s="1013" t="s">
        <v>1154</v>
      </c>
      <c r="B1" s="1013"/>
      <c r="C1" s="1013"/>
      <c r="D1" s="1013"/>
      <c r="E1" s="1013"/>
      <c r="F1" s="1013"/>
      <c r="G1" s="1013"/>
      <c r="H1" s="1013"/>
    </row>
    <row r="2" spans="1:8" ht="22.5" customHeight="1">
      <c r="A2" s="1009" t="s">
        <v>0</v>
      </c>
      <c r="B2" s="1011" t="s">
        <v>240</v>
      </c>
      <c r="C2" s="1011" t="s">
        <v>410</v>
      </c>
      <c r="D2" s="1011" t="s">
        <v>721</v>
      </c>
      <c r="E2" s="1011" t="s">
        <v>934</v>
      </c>
      <c r="F2" s="1011" t="s">
        <v>896</v>
      </c>
      <c r="G2" s="1011" t="s">
        <v>2</v>
      </c>
      <c r="H2" s="1011" t="s">
        <v>954</v>
      </c>
    </row>
    <row r="3" spans="1:8" ht="35.15" customHeight="1">
      <c r="A3" s="1010"/>
      <c r="B3" s="1012"/>
      <c r="C3" s="1012"/>
      <c r="D3" s="1012"/>
      <c r="E3" s="1012"/>
      <c r="F3" s="1012"/>
      <c r="G3" s="1012"/>
      <c r="H3" s="1012"/>
    </row>
    <row r="4" spans="1:8" ht="22.5" hidden="1" customHeight="1">
      <c r="A4" s="57">
        <v>-1</v>
      </c>
      <c r="B4" s="57">
        <v>-2</v>
      </c>
      <c r="C4" s="57">
        <v>-3</v>
      </c>
      <c r="D4" s="57">
        <v>-4</v>
      </c>
      <c r="E4" s="57"/>
      <c r="F4" s="661">
        <v>-3.9000000000015689E-3</v>
      </c>
      <c r="G4" s="57">
        <v>-5</v>
      </c>
      <c r="H4" s="57"/>
    </row>
    <row r="5" spans="1:8" ht="15.5">
      <c r="A5" s="664"/>
      <c r="B5" s="665" t="s">
        <v>21</v>
      </c>
      <c r="C5" s="664"/>
      <c r="D5" s="707">
        <v>1725.7518</v>
      </c>
      <c r="E5" s="707">
        <v>1010.7621999999998</v>
      </c>
      <c r="F5" s="707">
        <v>115.345</v>
      </c>
      <c r="G5" s="665"/>
      <c r="H5" s="664"/>
    </row>
    <row r="6" spans="1:8" s="65" customFormat="1" ht="30">
      <c r="A6" s="94" t="s">
        <v>186</v>
      </c>
      <c r="B6" s="93" t="s">
        <v>411</v>
      </c>
      <c r="C6" s="94"/>
      <c r="D6" s="703">
        <v>1576.9822000000001</v>
      </c>
      <c r="E6" s="703">
        <v>895.8825999999998</v>
      </c>
      <c r="F6" s="703">
        <v>93.88000000000001</v>
      </c>
      <c r="G6" s="94"/>
      <c r="H6" s="94"/>
    </row>
    <row r="7" spans="1:8" s="65" customFormat="1" ht="15.5">
      <c r="A7" s="96" t="s">
        <v>22</v>
      </c>
      <c r="B7" s="86" t="s">
        <v>23</v>
      </c>
      <c r="C7" s="640"/>
      <c r="D7" s="708">
        <v>30.490000000000002</v>
      </c>
      <c r="E7" s="708">
        <v>30.490000000000002</v>
      </c>
      <c r="F7" s="708">
        <v>8.51</v>
      </c>
      <c r="G7" s="640"/>
      <c r="H7" s="640"/>
    </row>
    <row r="8" spans="1:8" ht="15.5">
      <c r="A8" s="641">
        <v>1</v>
      </c>
      <c r="B8" s="88" t="s">
        <v>412</v>
      </c>
      <c r="C8" s="640" t="s">
        <v>11</v>
      </c>
      <c r="D8" s="680">
        <v>6.98</v>
      </c>
      <c r="E8" s="680">
        <v>6.98</v>
      </c>
      <c r="F8" s="680"/>
      <c r="G8" s="640" t="s">
        <v>265</v>
      </c>
      <c r="H8" s="640" t="s">
        <v>956</v>
      </c>
    </row>
    <row r="9" spans="1:8" ht="18.649999999999999" customHeight="1">
      <c r="A9" s="641">
        <v>2</v>
      </c>
      <c r="B9" s="88" t="s">
        <v>991</v>
      </c>
      <c r="C9" s="640" t="s">
        <v>11</v>
      </c>
      <c r="D9" s="680">
        <v>15</v>
      </c>
      <c r="E9" s="680">
        <v>15</v>
      </c>
      <c r="F9" s="680"/>
      <c r="G9" s="640" t="s">
        <v>265</v>
      </c>
      <c r="H9" s="640" t="s">
        <v>955</v>
      </c>
    </row>
    <row r="10" spans="1:8" ht="15.5">
      <c r="A10" s="641">
        <v>3</v>
      </c>
      <c r="B10" s="88" t="s">
        <v>936</v>
      </c>
      <c r="C10" s="640" t="s">
        <v>11</v>
      </c>
      <c r="D10" s="680">
        <v>7</v>
      </c>
      <c r="E10" s="680">
        <v>7</v>
      </c>
      <c r="F10" s="680">
        <v>7</v>
      </c>
      <c r="G10" s="640" t="s">
        <v>265</v>
      </c>
      <c r="H10" s="640"/>
    </row>
    <row r="11" spans="1:8" ht="46.5">
      <c r="A11" s="641">
        <v>4</v>
      </c>
      <c r="B11" s="88" t="s">
        <v>413</v>
      </c>
      <c r="C11" s="640" t="s">
        <v>10</v>
      </c>
      <c r="D11" s="431">
        <v>1.51</v>
      </c>
      <c r="E11" s="431">
        <v>1.51</v>
      </c>
      <c r="F11" s="431">
        <v>1.51</v>
      </c>
      <c r="G11" s="640" t="s">
        <v>414</v>
      </c>
      <c r="H11" s="640"/>
    </row>
    <row r="12" spans="1:8" ht="15.5">
      <c r="A12" s="641"/>
      <c r="B12" s="88" t="s">
        <v>8</v>
      </c>
      <c r="C12" s="640"/>
      <c r="D12" s="431"/>
      <c r="E12" s="431"/>
      <c r="F12" s="431"/>
      <c r="G12" s="640"/>
      <c r="H12" s="640"/>
    </row>
    <row r="13" spans="1:8" s="65" customFormat="1" ht="30">
      <c r="A13" s="96" t="s">
        <v>24</v>
      </c>
      <c r="B13" s="86" t="s">
        <v>415</v>
      </c>
      <c r="C13" s="640"/>
      <c r="D13" s="703">
        <v>364.93399999999991</v>
      </c>
      <c r="E13" s="703">
        <v>251.15399999999991</v>
      </c>
      <c r="F13" s="703">
        <v>28.910000000000004</v>
      </c>
      <c r="G13" s="640"/>
      <c r="H13" s="640"/>
    </row>
    <row r="14" spans="1:8" ht="15.5">
      <c r="A14" s="641">
        <v>1</v>
      </c>
      <c r="B14" s="85" t="s">
        <v>418</v>
      </c>
      <c r="C14" s="83" t="s">
        <v>16</v>
      </c>
      <c r="D14" s="431">
        <v>1.52</v>
      </c>
      <c r="E14" s="431">
        <v>1.52</v>
      </c>
      <c r="F14" s="431">
        <v>1.52</v>
      </c>
      <c r="G14" s="83" t="s">
        <v>285</v>
      </c>
      <c r="H14" s="83"/>
    </row>
    <row r="15" spans="1:8" ht="15.5">
      <c r="A15" s="641">
        <v>2</v>
      </c>
      <c r="B15" s="85" t="s">
        <v>938</v>
      </c>
      <c r="C15" s="83" t="s">
        <v>16</v>
      </c>
      <c r="D15" s="431">
        <v>1.73</v>
      </c>
      <c r="E15" s="431">
        <v>1.73</v>
      </c>
      <c r="F15" s="431">
        <v>1.73</v>
      </c>
      <c r="G15" s="83" t="s">
        <v>281</v>
      </c>
      <c r="H15" s="83"/>
    </row>
    <row r="16" spans="1:8" ht="15.5">
      <c r="A16" s="641">
        <v>3</v>
      </c>
      <c r="B16" s="85" t="s">
        <v>419</v>
      </c>
      <c r="C16" s="83" t="s">
        <v>16</v>
      </c>
      <c r="D16" s="431">
        <v>1.1000000000000001</v>
      </c>
      <c r="E16" s="431">
        <v>1.1000000000000001</v>
      </c>
      <c r="F16" s="431">
        <v>1.1000000000000001</v>
      </c>
      <c r="G16" s="83" t="s">
        <v>420</v>
      </c>
      <c r="H16" s="83"/>
    </row>
    <row r="17" spans="1:8" s="65" customFormat="1" ht="15.5">
      <c r="A17" s="641">
        <v>4</v>
      </c>
      <c r="B17" s="58" t="s">
        <v>421</v>
      </c>
      <c r="C17" s="640" t="s">
        <v>16</v>
      </c>
      <c r="D17" s="431">
        <v>0.8</v>
      </c>
      <c r="E17" s="431">
        <v>0.8</v>
      </c>
      <c r="F17" s="431">
        <v>0.4</v>
      </c>
      <c r="G17" s="640" t="s">
        <v>422</v>
      </c>
      <c r="H17" s="640"/>
    </row>
    <row r="18" spans="1:8" s="65" customFormat="1" ht="15.5">
      <c r="A18" s="641">
        <v>5</v>
      </c>
      <c r="B18" s="58" t="s">
        <v>423</v>
      </c>
      <c r="C18" s="640" t="s">
        <v>16</v>
      </c>
      <c r="D18" s="431">
        <v>6.03</v>
      </c>
      <c r="E18" s="431">
        <v>6.03</v>
      </c>
      <c r="F18" s="431">
        <v>6.03</v>
      </c>
      <c r="G18" s="640" t="s">
        <v>424</v>
      </c>
      <c r="H18" s="640"/>
    </row>
    <row r="19" spans="1:8" s="65" customFormat="1" ht="15.5">
      <c r="A19" s="641">
        <v>6</v>
      </c>
      <c r="B19" s="638" t="s">
        <v>426</v>
      </c>
      <c r="C19" s="640" t="s">
        <v>16</v>
      </c>
      <c r="D19" s="431">
        <v>0.03</v>
      </c>
      <c r="E19" s="431">
        <v>0.03</v>
      </c>
      <c r="F19" s="431"/>
      <c r="G19" s="641" t="s">
        <v>427</v>
      </c>
      <c r="H19" s="641" t="s">
        <v>957</v>
      </c>
    </row>
    <row r="20" spans="1:8" s="65" customFormat="1" ht="15.5">
      <c r="A20" s="641">
        <v>7</v>
      </c>
      <c r="B20" s="283" t="s">
        <v>428</v>
      </c>
      <c r="C20" s="640" t="s">
        <v>16</v>
      </c>
      <c r="D20" s="431">
        <v>0.05</v>
      </c>
      <c r="E20" s="431">
        <v>0.05</v>
      </c>
      <c r="F20" s="431"/>
      <c r="G20" s="87" t="s">
        <v>273</v>
      </c>
      <c r="H20" s="641" t="s">
        <v>957</v>
      </c>
    </row>
    <row r="21" spans="1:8" ht="31">
      <c r="A21" s="641">
        <v>8</v>
      </c>
      <c r="B21" s="85" t="s">
        <v>728</v>
      </c>
      <c r="C21" s="640" t="s">
        <v>16</v>
      </c>
      <c r="D21" s="431">
        <v>14.84</v>
      </c>
      <c r="E21" s="431">
        <v>14.84</v>
      </c>
      <c r="F21" s="431"/>
      <c r="G21" s="640" t="s">
        <v>265</v>
      </c>
      <c r="H21" s="640" t="s">
        <v>956</v>
      </c>
    </row>
    <row r="22" spans="1:8" s="65" customFormat="1" ht="15.5">
      <c r="A22" s="641">
        <v>9</v>
      </c>
      <c r="B22" s="58" t="s">
        <v>729</v>
      </c>
      <c r="C22" s="640" t="s">
        <v>16</v>
      </c>
      <c r="D22" s="431">
        <v>8.34</v>
      </c>
      <c r="E22" s="431">
        <v>8.34</v>
      </c>
      <c r="F22" s="431"/>
      <c r="G22" s="640" t="s">
        <v>262</v>
      </c>
      <c r="H22" s="640"/>
    </row>
    <row r="23" spans="1:8" s="65" customFormat="1" ht="15.5">
      <c r="A23" s="641">
        <v>10</v>
      </c>
      <c r="B23" s="283" t="s">
        <v>429</v>
      </c>
      <c r="C23" s="640" t="s">
        <v>16</v>
      </c>
      <c r="D23" s="431">
        <v>0.35</v>
      </c>
      <c r="E23" s="431">
        <v>0.35</v>
      </c>
      <c r="F23" s="431">
        <v>0.14000000000000001</v>
      </c>
      <c r="G23" s="87" t="s">
        <v>430</v>
      </c>
      <c r="H23" s="87" t="s">
        <v>958</v>
      </c>
    </row>
    <row r="24" spans="1:8" s="65" customFormat="1" ht="31">
      <c r="A24" s="641">
        <v>11</v>
      </c>
      <c r="B24" s="638" t="s">
        <v>431</v>
      </c>
      <c r="C24" s="640" t="s">
        <v>432</v>
      </c>
      <c r="D24" s="431">
        <v>16.12</v>
      </c>
      <c r="E24" s="431">
        <v>3</v>
      </c>
      <c r="F24" s="431"/>
      <c r="G24" s="640" t="s">
        <v>433</v>
      </c>
      <c r="H24" s="640"/>
    </row>
    <row r="25" spans="1:8" s="65" customFormat="1" ht="31">
      <c r="A25" s="641">
        <v>12</v>
      </c>
      <c r="B25" s="58" t="s">
        <v>436</v>
      </c>
      <c r="C25" s="640" t="s">
        <v>96</v>
      </c>
      <c r="D25" s="431">
        <v>0.69</v>
      </c>
      <c r="E25" s="431">
        <v>0.69</v>
      </c>
      <c r="F25" s="431"/>
      <c r="G25" s="640" t="s">
        <v>437</v>
      </c>
      <c r="H25" s="640" t="s">
        <v>956</v>
      </c>
    </row>
    <row r="26" spans="1:8" s="65" customFormat="1" ht="31">
      <c r="A26" s="641">
        <v>13</v>
      </c>
      <c r="B26" s="58" t="s">
        <v>445</v>
      </c>
      <c r="C26" s="640" t="s">
        <v>96</v>
      </c>
      <c r="D26" s="431">
        <v>19.759999999999998</v>
      </c>
      <c r="E26" s="431">
        <v>19.760000000000002</v>
      </c>
      <c r="F26" s="431"/>
      <c r="G26" s="640" t="s">
        <v>446</v>
      </c>
      <c r="H26" s="640" t="s">
        <v>959</v>
      </c>
    </row>
    <row r="27" spans="1:8" s="65" customFormat="1" ht="15.5">
      <c r="A27" s="641">
        <v>14</v>
      </c>
      <c r="B27" s="58" t="s">
        <v>448</v>
      </c>
      <c r="C27" s="640" t="s">
        <v>96</v>
      </c>
      <c r="D27" s="431">
        <v>1.37</v>
      </c>
      <c r="E27" s="431">
        <v>1.37</v>
      </c>
      <c r="F27" s="431">
        <v>1.37</v>
      </c>
      <c r="G27" s="640" t="s">
        <v>449</v>
      </c>
      <c r="H27" s="640"/>
    </row>
    <row r="28" spans="1:8" s="65" customFormat="1" ht="15.5">
      <c r="A28" s="641">
        <v>15</v>
      </c>
      <c r="B28" s="58" t="s">
        <v>451</v>
      </c>
      <c r="C28" s="640" t="s">
        <v>96</v>
      </c>
      <c r="D28" s="431">
        <v>0.59</v>
      </c>
      <c r="E28" s="431">
        <v>0.59</v>
      </c>
      <c r="F28" s="431">
        <v>0.59</v>
      </c>
      <c r="G28" s="640" t="s">
        <v>450</v>
      </c>
      <c r="H28" s="640"/>
    </row>
    <row r="29" spans="1:8" s="65" customFormat="1" ht="15.5">
      <c r="A29" s="641">
        <v>16</v>
      </c>
      <c r="B29" s="58" t="s">
        <v>452</v>
      </c>
      <c r="C29" s="640" t="s">
        <v>96</v>
      </c>
      <c r="D29" s="431">
        <v>0.24</v>
      </c>
      <c r="E29" s="431">
        <v>0.24</v>
      </c>
      <c r="F29" s="431"/>
      <c r="G29" s="640" t="s">
        <v>449</v>
      </c>
      <c r="H29" s="640"/>
    </row>
    <row r="30" spans="1:8" s="65" customFormat="1" ht="15.5">
      <c r="A30" s="641">
        <v>17</v>
      </c>
      <c r="B30" s="638" t="s">
        <v>453</v>
      </c>
      <c r="C30" s="640" t="s">
        <v>96</v>
      </c>
      <c r="D30" s="431">
        <v>0.13</v>
      </c>
      <c r="E30" s="431">
        <v>0.13</v>
      </c>
      <c r="F30" s="431"/>
      <c r="G30" s="640" t="s">
        <v>454</v>
      </c>
      <c r="H30" s="640"/>
    </row>
    <row r="31" spans="1:8" s="65" customFormat="1" ht="15.5">
      <c r="A31" s="641">
        <v>18</v>
      </c>
      <c r="B31" s="58" t="s">
        <v>455</v>
      </c>
      <c r="C31" s="640" t="s">
        <v>96</v>
      </c>
      <c r="D31" s="431">
        <v>0.21999999999999997</v>
      </c>
      <c r="E31" s="431">
        <v>0.21999999999999997</v>
      </c>
      <c r="F31" s="431"/>
      <c r="G31" s="640" t="s">
        <v>456</v>
      </c>
      <c r="H31" s="640"/>
    </row>
    <row r="32" spans="1:8" s="65" customFormat="1" ht="15.5">
      <c r="A32" s="641">
        <v>19</v>
      </c>
      <c r="B32" s="638" t="s">
        <v>458</v>
      </c>
      <c r="C32" s="640" t="s">
        <v>96</v>
      </c>
      <c r="D32" s="431">
        <v>0.16</v>
      </c>
      <c r="E32" s="431">
        <v>0.16</v>
      </c>
      <c r="F32" s="431"/>
      <c r="G32" s="640" t="s">
        <v>255</v>
      </c>
      <c r="H32" s="640"/>
    </row>
    <row r="33" spans="1:8" s="65" customFormat="1" ht="15.5">
      <c r="A33" s="641">
        <v>20</v>
      </c>
      <c r="B33" s="638" t="s">
        <v>459</v>
      </c>
      <c r="C33" s="640" t="s">
        <v>96</v>
      </c>
      <c r="D33" s="431">
        <v>0.4</v>
      </c>
      <c r="E33" s="431">
        <v>0.4</v>
      </c>
      <c r="F33" s="431"/>
      <c r="G33" s="640" t="s">
        <v>460</v>
      </c>
      <c r="H33" s="640"/>
    </row>
    <row r="34" spans="1:8" s="65" customFormat="1" ht="15.5">
      <c r="A34" s="641">
        <v>21</v>
      </c>
      <c r="B34" s="638" t="s">
        <v>461</v>
      </c>
      <c r="C34" s="640" t="s">
        <v>96</v>
      </c>
      <c r="D34" s="431">
        <v>0.03</v>
      </c>
      <c r="E34" s="431">
        <v>0.03</v>
      </c>
      <c r="F34" s="431"/>
      <c r="G34" s="640" t="s">
        <v>257</v>
      </c>
      <c r="H34" s="640"/>
    </row>
    <row r="35" spans="1:8" s="65" customFormat="1" ht="15.5">
      <c r="A35" s="641">
        <v>22</v>
      </c>
      <c r="B35" s="638" t="s">
        <v>462</v>
      </c>
      <c r="C35" s="640" t="s">
        <v>96</v>
      </c>
      <c r="D35" s="431">
        <v>0.11</v>
      </c>
      <c r="E35" s="431">
        <v>0.11</v>
      </c>
      <c r="F35" s="431"/>
      <c r="G35" s="640" t="s">
        <v>463</v>
      </c>
      <c r="H35" s="640"/>
    </row>
    <row r="36" spans="1:8" s="65" customFormat="1" ht="15.5">
      <c r="A36" s="641">
        <v>23</v>
      </c>
      <c r="B36" s="85" t="s">
        <v>464</v>
      </c>
      <c r="C36" s="640" t="s">
        <v>96</v>
      </c>
      <c r="D36" s="431">
        <v>0.16</v>
      </c>
      <c r="E36" s="431">
        <v>0.16</v>
      </c>
      <c r="F36" s="431"/>
      <c r="G36" s="640" t="s">
        <v>273</v>
      </c>
      <c r="H36" s="640"/>
    </row>
    <row r="37" spans="1:8" s="65" customFormat="1" ht="15.5">
      <c r="A37" s="641">
        <v>24</v>
      </c>
      <c r="B37" s="286" t="s">
        <v>465</v>
      </c>
      <c r="C37" s="640" t="s">
        <v>96</v>
      </c>
      <c r="D37" s="431">
        <v>1.5</v>
      </c>
      <c r="E37" s="431">
        <v>1.5</v>
      </c>
      <c r="F37" s="431"/>
      <c r="G37" s="87" t="s">
        <v>262</v>
      </c>
      <c r="H37" s="87"/>
    </row>
    <row r="38" spans="1:8" s="65" customFormat="1" ht="15.5">
      <c r="A38" s="641">
        <v>25</v>
      </c>
      <c r="B38" s="75" t="s">
        <v>466</v>
      </c>
      <c r="C38" s="640" t="s">
        <v>96</v>
      </c>
      <c r="D38" s="431">
        <v>1.64</v>
      </c>
      <c r="E38" s="431">
        <v>1.64</v>
      </c>
      <c r="F38" s="431">
        <v>1.64</v>
      </c>
      <c r="G38" s="87" t="s">
        <v>296</v>
      </c>
      <c r="H38" s="87"/>
    </row>
    <row r="39" spans="1:8" s="65" customFormat="1" ht="15.5">
      <c r="A39" s="641">
        <v>26</v>
      </c>
      <c r="B39" s="283" t="s">
        <v>468</v>
      </c>
      <c r="C39" s="640" t="s">
        <v>96</v>
      </c>
      <c r="D39" s="431">
        <v>0.79</v>
      </c>
      <c r="E39" s="431">
        <v>0.79</v>
      </c>
      <c r="F39" s="431"/>
      <c r="G39" s="87" t="s">
        <v>262</v>
      </c>
      <c r="H39" s="87"/>
    </row>
    <row r="40" spans="1:8" s="65" customFormat="1" ht="15.5">
      <c r="A40" s="641">
        <v>27</v>
      </c>
      <c r="B40" s="283" t="s">
        <v>469</v>
      </c>
      <c r="C40" s="640" t="s">
        <v>96</v>
      </c>
      <c r="D40" s="431">
        <v>0.01</v>
      </c>
      <c r="E40" s="431">
        <v>0.01</v>
      </c>
      <c r="F40" s="431"/>
      <c r="G40" s="87" t="s">
        <v>470</v>
      </c>
      <c r="H40" s="87"/>
    </row>
    <row r="41" spans="1:8" s="65" customFormat="1" ht="15.5">
      <c r="A41" s="641">
        <v>28</v>
      </c>
      <c r="B41" s="283" t="s">
        <v>471</v>
      </c>
      <c r="C41" s="640" t="s">
        <v>96</v>
      </c>
      <c r="D41" s="431">
        <v>0.14000000000000001</v>
      </c>
      <c r="E41" s="431">
        <v>0.14000000000000001</v>
      </c>
      <c r="F41" s="431"/>
      <c r="G41" s="87" t="s">
        <v>472</v>
      </c>
      <c r="H41" s="83" t="s">
        <v>961</v>
      </c>
    </row>
    <row r="42" spans="1:8" s="65" customFormat="1" ht="15.5">
      <c r="A42" s="641">
        <v>29</v>
      </c>
      <c r="B42" s="638" t="s">
        <v>473</v>
      </c>
      <c r="C42" s="640" t="s">
        <v>96</v>
      </c>
      <c r="D42" s="680">
        <v>0.13</v>
      </c>
      <c r="E42" s="431">
        <v>0.13</v>
      </c>
      <c r="F42" s="431"/>
      <c r="G42" s="640" t="s">
        <v>474</v>
      </c>
      <c r="H42" s="83" t="s">
        <v>961</v>
      </c>
    </row>
    <row r="43" spans="1:8" ht="15.5">
      <c r="A43" s="641">
        <v>30</v>
      </c>
      <c r="B43" s="85" t="s">
        <v>475</v>
      </c>
      <c r="C43" s="83" t="s">
        <v>96</v>
      </c>
      <c r="D43" s="431">
        <v>1.6</v>
      </c>
      <c r="E43" s="431">
        <v>1.6</v>
      </c>
      <c r="F43" s="431">
        <v>1.6</v>
      </c>
      <c r="G43" s="641" t="s">
        <v>476</v>
      </c>
      <c r="H43" s="641"/>
    </row>
    <row r="44" spans="1:8" ht="31">
      <c r="A44" s="641">
        <v>31</v>
      </c>
      <c r="B44" s="85" t="s">
        <v>478</v>
      </c>
      <c r="C44" s="83" t="s">
        <v>96</v>
      </c>
      <c r="D44" s="431">
        <v>0.15000000000000002</v>
      </c>
      <c r="E44" s="431">
        <v>0.15000000000000002</v>
      </c>
      <c r="F44" s="431"/>
      <c r="G44" s="83" t="s">
        <v>479</v>
      </c>
      <c r="H44" s="83"/>
    </row>
    <row r="45" spans="1:8" ht="31">
      <c r="A45" s="641">
        <v>32</v>
      </c>
      <c r="B45" s="313" t="s">
        <v>480</v>
      </c>
      <c r="C45" s="83" t="s">
        <v>96</v>
      </c>
      <c r="D45" s="431">
        <v>0.1</v>
      </c>
      <c r="E45" s="431">
        <v>0.1</v>
      </c>
      <c r="F45" s="431"/>
      <c r="G45" s="640" t="s">
        <v>261</v>
      </c>
      <c r="H45" s="640"/>
    </row>
    <row r="46" spans="1:8" s="65" customFormat="1" ht="15.5">
      <c r="A46" s="641">
        <v>33</v>
      </c>
      <c r="B46" s="85" t="s">
        <v>481</v>
      </c>
      <c r="C46" s="640" t="s">
        <v>96</v>
      </c>
      <c r="D46" s="431">
        <v>0.48</v>
      </c>
      <c r="E46" s="431">
        <v>0.48</v>
      </c>
      <c r="F46" s="431">
        <v>0.48</v>
      </c>
      <c r="G46" s="640" t="s">
        <v>304</v>
      </c>
      <c r="H46" s="640"/>
    </row>
    <row r="47" spans="1:8" ht="15.5">
      <c r="A47" s="641">
        <v>34</v>
      </c>
      <c r="B47" s="85" t="s">
        <v>482</v>
      </c>
      <c r="C47" s="83" t="s">
        <v>96</v>
      </c>
      <c r="D47" s="431">
        <v>0.26</v>
      </c>
      <c r="E47" s="431">
        <v>0.26</v>
      </c>
      <c r="F47" s="431"/>
      <c r="G47" s="83" t="s">
        <v>272</v>
      </c>
      <c r="H47" s="83"/>
    </row>
    <row r="48" spans="1:8" ht="15.5">
      <c r="A48" s="641">
        <v>35</v>
      </c>
      <c r="B48" s="85" t="s">
        <v>483</v>
      </c>
      <c r="C48" s="83" t="s">
        <v>96</v>
      </c>
      <c r="D48" s="680">
        <v>1.89</v>
      </c>
      <c r="E48" s="431">
        <v>1.89</v>
      </c>
      <c r="F48" s="431"/>
      <c r="G48" s="83" t="s">
        <v>484</v>
      </c>
      <c r="H48" s="83" t="s">
        <v>961</v>
      </c>
    </row>
    <row r="49" spans="1:8" ht="15.5">
      <c r="A49" s="641">
        <v>36</v>
      </c>
      <c r="B49" s="85" t="s">
        <v>485</v>
      </c>
      <c r="C49" s="83" t="s">
        <v>96</v>
      </c>
      <c r="D49" s="680">
        <v>0.12</v>
      </c>
      <c r="E49" s="431">
        <v>0.12</v>
      </c>
      <c r="F49" s="431">
        <v>0.12</v>
      </c>
      <c r="G49" s="83" t="s">
        <v>272</v>
      </c>
      <c r="H49" s="83"/>
    </row>
    <row r="50" spans="1:8" ht="15.5">
      <c r="A50" s="641">
        <v>37</v>
      </c>
      <c r="B50" s="85" t="s">
        <v>486</v>
      </c>
      <c r="C50" s="83" t="s">
        <v>96</v>
      </c>
      <c r="D50" s="431">
        <v>1.5</v>
      </c>
      <c r="E50" s="431">
        <v>1.5</v>
      </c>
      <c r="F50" s="431">
        <v>1.5</v>
      </c>
      <c r="G50" s="83" t="s">
        <v>272</v>
      </c>
      <c r="H50" s="83"/>
    </row>
    <row r="51" spans="1:8" ht="15.5">
      <c r="A51" s="641">
        <v>38</v>
      </c>
      <c r="B51" s="85" t="s">
        <v>960</v>
      </c>
      <c r="C51" s="83" t="s">
        <v>96</v>
      </c>
      <c r="D51" s="431">
        <v>0.03</v>
      </c>
      <c r="E51" s="431">
        <v>0.03</v>
      </c>
      <c r="F51" s="431"/>
      <c r="G51" s="83" t="s">
        <v>272</v>
      </c>
      <c r="H51" s="83" t="s">
        <v>961</v>
      </c>
    </row>
    <row r="52" spans="1:8" ht="15.5">
      <c r="A52" s="641">
        <v>39</v>
      </c>
      <c r="B52" s="85" t="s">
        <v>487</v>
      </c>
      <c r="C52" s="83" t="s">
        <v>96</v>
      </c>
      <c r="D52" s="431">
        <v>0.02</v>
      </c>
      <c r="E52" s="431">
        <v>0.02</v>
      </c>
      <c r="F52" s="431">
        <v>0.02</v>
      </c>
      <c r="G52" s="83" t="s">
        <v>272</v>
      </c>
      <c r="H52" s="83"/>
    </row>
    <row r="53" spans="1:8" ht="15.5">
      <c r="A53" s="641">
        <v>40</v>
      </c>
      <c r="B53" s="85" t="s">
        <v>488</v>
      </c>
      <c r="C53" s="83" t="s">
        <v>96</v>
      </c>
      <c r="D53" s="431">
        <v>0.08</v>
      </c>
      <c r="E53" s="431">
        <v>0.08</v>
      </c>
      <c r="F53" s="431"/>
      <c r="G53" s="83" t="s">
        <v>272</v>
      </c>
      <c r="H53" s="83"/>
    </row>
    <row r="54" spans="1:8" ht="15.5">
      <c r="A54" s="641">
        <v>41</v>
      </c>
      <c r="B54" s="85" t="s">
        <v>489</v>
      </c>
      <c r="C54" s="640" t="s">
        <v>96</v>
      </c>
      <c r="D54" s="431">
        <v>0.08</v>
      </c>
      <c r="E54" s="431">
        <v>0.08</v>
      </c>
      <c r="F54" s="431"/>
      <c r="G54" s="288" t="s">
        <v>440</v>
      </c>
      <c r="H54" s="288"/>
    </row>
    <row r="55" spans="1:8" ht="31">
      <c r="A55" s="641">
        <v>42</v>
      </c>
      <c r="B55" s="638" t="s">
        <v>490</v>
      </c>
      <c r="C55" s="83" t="s">
        <v>96</v>
      </c>
      <c r="D55" s="431">
        <v>0.95</v>
      </c>
      <c r="E55" s="431">
        <v>0.95</v>
      </c>
      <c r="F55" s="431"/>
      <c r="G55" s="83" t="s">
        <v>491</v>
      </c>
      <c r="H55" s="83"/>
    </row>
    <row r="56" spans="1:8" ht="31">
      <c r="A56" s="641">
        <v>43</v>
      </c>
      <c r="B56" s="85" t="s">
        <v>492</v>
      </c>
      <c r="C56" s="83" t="s">
        <v>96</v>
      </c>
      <c r="D56" s="431">
        <v>0.19</v>
      </c>
      <c r="E56" s="431">
        <v>0.19</v>
      </c>
      <c r="F56" s="431"/>
      <c r="G56" s="83" t="s">
        <v>493</v>
      </c>
      <c r="H56" s="83"/>
    </row>
    <row r="57" spans="1:8" ht="39.65" customHeight="1">
      <c r="A57" s="641">
        <v>44</v>
      </c>
      <c r="B57" s="70" t="s">
        <v>494</v>
      </c>
      <c r="C57" s="640" t="s">
        <v>96</v>
      </c>
      <c r="D57" s="431">
        <v>1.6</v>
      </c>
      <c r="E57" s="431">
        <v>1.6</v>
      </c>
      <c r="F57" s="431"/>
      <c r="G57" s="72" t="s">
        <v>1155</v>
      </c>
      <c r="H57" s="72"/>
    </row>
    <row r="58" spans="1:8" ht="31">
      <c r="A58" s="641">
        <v>45</v>
      </c>
      <c r="B58" s="70" t="s">
        <v>497</v>
      </c>
      <c r="C58" s="640" t="s">
        <v>96</v>
      </c>
      <c r="D58" s="431">
        <v>5</v>
      </c>
      <c r="E58" s="431">
        <v>5</v>
      </c>
      <c r="F58" s="431"/>
      <c r="G58" s="72" t="s">
        <v>484</v>
      </c>
      <c r="H58" s="72"/>
    </row>
    <row r="59" spans="1:8" ht="15.5">
      <c r="A59" s="641">
        <v>46</v>
      </c>
      <c r="B59" s="70" t="s">
        <v>498</v>
      </c>
      <c r="C59" s="640" t="s">
        <v>96</v>
      </c>
      <c r="D59" s="431">
        <v>2.5</v>
      </c>
      <c r="E59" s="431">
        <v>2.5</v>
      </c>
      <c r="F59" s="431">
        <v>2.5</v>
      </c>
      <c r="G59" s="72" t="s">
        <v>499</v>
      </c>
      <c r="H59" s="72"/>
    </row>
    <row r="60" spans="1:8" s="65" customFormat="1" ht="20.5" customHeight="1">
      <c r="A60" s="641">
        <v>47</v>
      </c>
      <c r="B60" s="638" t="s">
        <v>500</v>
      </c>
      <c r="C60" s="640" t="s">
        <v>96</v>
      </c>
      <c r="D60" s="431">
        <v>3.21</v>
      </c>
      <c r="E60" s="431">
        <v>3.21</v>
      </c>
      <c r="F60" s="431">
        <v>3.21</v>
      </c>
      <c r="G60" s="640" t="s">
        <v>501</v>
      </c>
      <c r="H60" s="640"/>
    </row>
    <row r="61" spans="1:8" ht="46.5">
      <c r="A61" s="641">
        <v>48</v>
      </c>
      <c r="B61" s="638" t="s">
        <v>502</v>
      </c>
      <c r="C61" s="640" t="s">
        <v>98</v>
      </c>
      <c r="D61" s="431">
        <v>12.03</v>
      </c>
      <c r="E61" s="431">
        <v>12.03</v>
      </c>
      <c r="F61" s="431"/>
      <c r="G61" s="640" t="s">
        <v>1156</v>
      </c>
      <c r="H61" s="640"/>
    </row>
    <row r="62" spans="1:8" ht="15.5">
      <c r="A62" s="641">
        <v>49</v>
      </c>
      <c r="B62" s="85" t="s">
        <v>509</v>
      </c>
      <c r="C62" s="83" t="s">
        <v>100</v>
      </c>
      <c r="D62" s="680">
        <v>0.21</v>
      </c>
      <c r="E62" s="431">
        <v>0.21</v>
      </c>
      <c r="F62" s="431"/>
      <c r="G62" s="288" t="s">
        <v>427</v>
      </c>
      <c r="H62" s="288"/>
    </row>
    <row r="63" spans="1:8" s="65" customFormat="1" ht="31">
      <c r="A63" s="641">
        <v>50</v>
      </c>
      <c r="B63" s="58" t="s">
        <v>279</v>
      </c>
      <c r="C63" s="640" t="s">
        <v>98</v>
      </c>
      <c r="D63" s="431">
        <v>41.199999999999996</v>
      </c>
      <c r="E63" s="431">
        <v>5</v>
      </c>
      <c r="F63" s="431"/>
      <c r="G63" s="72" t="s">
        <v>763</v>
      </c>
      <c r="H63" s="72"/>
    </row>
    <row r="64" spans="1:8" s="65" customFormat="1" ht="15.5">
      <c r="A64" s="641">
        <v>51</v>
      </c>
      <c r="B64" s="58" t="s">
        <v>510</v>
      </c>
      <c r="C64" s="640" t="s">
        <v>98</v>
      </c>
      <c r="D64" s="431">
        <v>0.49</v>
      </c>
      <c r="E64" s="431">
        <v>0.49</v>
      </c>
      <c r="F64" s="431"/>
      <c r="G64" s="640" t="s">
        <v>273</v>
      </c>
      <c r="H64" s="640"/>
    </row>
    <row r="65" spans="1:8" s="65" customFormat="1" ht="15.5">
      <c r="A65" s="641">
        <v>52</v>
      </c>
      <c r="B65" s="638" t="s">
        <v>940</v>
      </c>
      <c r="C65" s="640" t="s">
        <v>98</v>
      </c>
      <c r="D65" s="431">
        <v>99</v>
      </c>
      <c r="E65" s="431">
        <v>99</v>
      </c>
      <c r="F65" s="431"/>
      <c r="G65" s="72" t="s">
        <v>427</v>
      </c>
      <c r="H65" s="72"/>
    </row>
    <row r="66" spans="1:8" ht="15.5">
      <c r="A66" s="641">
        <v>53</v>
      </c>
      <c r="B66" s="58" t="s">
        <v>941</v>
      </c>
      <c r="C66" s="640" t="s">
        <v>117</v>
      </c>
      <c r="D66" s="431">
        <v>21.2</v>
      </c>
      <c r="E66" s="431">
        <v>3</v>
      </c>
      <c r="F66" s="431"/>
      <c r="G66" s="640" t="s">
        <v>477</v>
      </c>
      <c r="H66" s="640"/>
    </row>
    <row r="67" spans="1:8" s="65" customFormat="1" ht="31">
      <c r="A67" s="641">
        <v>54</v>
      </c>
      <c r="B67" s="85" t="s">
        <v>513</v>
      </c>
      <c r="C67" s="640" t="s">
        <v>98</v>
      </c>
      <c r="D67" s="431">
        <v>0.72000000000000008</v>
      </c>
      <c r="E67" s="431">
        <v>0.72000000000000008</v>
      </c>
      <c r="F67" s="431">
        <v>0.72000000000000008</v>
      </c>
      <c r="G67" s="640" t="s">
        <v>514</v>
      </c>
      <c r="H67" s="640"/>
    </row>
    <row r="68" spans="1:8" s="65" customFormat="1" ht="15.5">
      <c r="A68" s="641">
        <v>55</v>
      </c>
      <c r="B68" s="638" t="s">
        <v>515</v>
      </c>
      <c r="C68" s="640" t="s">
        <v>111</v>
      </c>
      <c r="D68" s="431">
        <v>3.5</v>
      </c>
      <c r="E68" s="431">
        <v>3.5</v>
      </c>
      <c r="F68" s="431"/>
      <c r="G68" s="640" t="s">
        <v>516</v>
      </c>
      <c r="H68" s="640"/>
    </row>
    <row r="69" spans="1:8" ht="15.5">
      <c r="A69" s="641">
        <v>56</v>
      </c>
      <c r="B69" s="85" t="s">
        <v>768</v>
      </c>
      <c r="C69" s="83" t="s">
        <v>120</v>
      </c>
      <c r="D69" s="431">
        <v>0.3</v>
      </c>
      <c r="E69" s="431">
        <v>0.3</v>
      </c>
      <c r="F69" s="431"/>
      <c r="G69" s="83" t="s">
        <v>518</v>
      </c>
      <c r="H69" s="83"/>
    </row>
    <row r="70" spans="1:8" s="65" customFormat="1" ht="15.5">
      <c r="A70" s="641">
        <v>57</v>
      </c>
      <c r="B70" s="74" t="s">
        <v>753</v>
      </c>
      <c r="C70" s="640" t="s">
        <v>138</v>
      </c>
      <c r="D70" s="709">
        <v>0.03</v>
      </c>
      <c r="E70" s="431">
        <v>0.03</v>
      </c>
      <c r="F70" s="431"/>
      <c r="G70" s="87" t="s">
        <v>454</v>
      </c>
      <c r="H70" s="87"/>
    </row>
    <row r="71" spans="1:8" s="65" customFormat="1" ht="15.5">
      <c r="A71" s="641">
        <v>58</v>
      </c>
      <c r="B71" s="74" t="s">
        <v>519</v>
      </c>
      <c r="C71" s="640" t="s">
        <v>138</v>
      </c>
      <c r="D71" s="709">
        <v>0.01</v>
      </c>
      <c r="E71" s="431">
        <v>0.01</v>
      </c>
      <c r="F71" s="431"/>
      <c r="G71" s="87" t="s">
        <v>520</v>
      </c>
      <c r="H71" s="87"/>
    </row>
    <row r="72" spans="1:8" s="65" customFormat="1" ht="15.5">
      <c r="A72" s="641">
        <v>59</v>
      </c>
      <c r="B72" s="74" t="s">
        <v>521</v>
      </c>
      <c r="C72" s="640" t="s">
        <v>138</v>
      </c>
      <c r="D72" s="709">
        <v>0.03</v>
      </c>
      <c r="E72" s="431">
        <v>0.03</v>
      </c>
      <c r="F72" s="431"/>
      <c r="G72" s="87" t="s">
        <v>491</v>
      </c>
      <c r="H72" s="87"/>
    </row>
    <row r="73" spans="1:8" s="65" customFormat="1" ht="15.5">
      <c r="A73" s="641">
        <v>60</v>
      </c>
      <c r="B73" s="74" t="s">
        <v>522</v>
      </c>
      <c r="C73" s="640" t="s">
        <v>138</v>
      </c>
      <c r="D73" s="709">
        <v>0.03</v>
      </c>
      <c r="E73" s="431">
        <v>0.03</v>
      </c>
      <c r="F73" s="431"/>
      <c r="G73" s="87" t="s">
        <v>420</v>
      </c>
      <c r="H73" s="87"/>
    </row>
    <row r="74" spans="1:8" s="65" customFormat="1" ht="15.5">
      <c r="A74" s="641">
        <v>61</v>
      </c>
      <c r="B74" s="74" t="s">
        <v>754</v>
      </c>
      <c r="C74" s="640" t="s">
        <v>138</v>
      </c>
      <c r="D74" s="709">
        <v>5.0000000000000001E-3</v>
      </c>
      <c r="E74" s="431">
        <v>5.0000000000000001E-3</v>
      </c>
      <c r="F74" s="431"/>
      <c r="G74" s="87" t="s">
        <v>523</v>
      </c>
      <c r="H74" s="87"/>
    </row>
    <row r="75" spans="1:8" ht="15.5">
      <c r="A75" s="641">
        <v>62</v>
      </c>
      <c r="B75" s="85" t="s">
        <v>909</v>
      </c>
      <c r="C75" s="83" t="s">
        <v>138</v>
      </c>
      <c r="D75" s="431">
        <v>7.0000000000000007E-2</v>
      </c>
      <c r="E75" s="431">
        <v>7.0000000000000007E-2</v>
      </c>
      <c r="F75" s="431">
        <v>7.0000000000000007E-2</v>
      </c>
      <c r="G75" s="83" t="s">
        <v>524</v>
      </c>
      <c r="H75" s="83"/>
    </row>
    <row r="76" spans="1:8" ht="15.5">
      <c r="A76" s="641">
        <v>63</v>
      </c>
      <c r="B76" s="85" t="s">
        <v>755</v>
      </c>
      <c r="C76" s="83" t="s">
        <v>138</v>
      </c>
      <c r="D76" s="431">
        <v>0.05</v>
      </c>
      <c r="E76" s="431">
        <v>0.05</v>
      </c>
      <c r="F76" s="431"/>
      <c r="G76" s="83" t="s">
        <v>491</v>
      </c>
      <c r="H76" s="83"/>
    </row>
    <row r="77" spans="1:8" ht="15.5">
      <c r="A77" s="641">
        <v>64</v>
      </c>
      <c r="B77" s="85" t="s">
        <v>756</v>
      </c>
      <c r="C77" s="83" t="s">
        <v>138</v>
      </c>
      <c r="D77" s="431">
        <v>0.03</v>
      </c>
      <c r="E77" s="431">
        <v>0.03</v>
      </c>
      <c r="F77" s="431"/>
      <c r="G77" s="83" t="s">
        <v>491</v>
      </c>
      <c r="H77" s="83"/>
    </row>
    <row r="78" spans="1:8" ht="15.5">
      <c r="A78" s="641">
        <v>65</v>
      </c>
      <c r="B78" s="85" t="s">
        <v>942</v>
      </c>
      <c r="C78" s="83" t="s">
        <v>138</v>
      </c>
      <c r="D78" s="680">
        <v>0.03</v>
      </c>
      <c r="E78" s="431">
        <v>0.03</v>
      </c>
      <c r="F78" s="431"/>
      <c r="G78" s="83" t="s">
        <v>491</v>
      </c>
      <c r="H78" s="83"/>
    </row>
    <row r="79" spans="1:8" ht="15.5">
      <c r="A79" s="641">
        <v>66</v>
      </c>
      <c r="B79" s="85" t="s">
        <v>757</v>
      </c>
      <c r="C79" s="83" t="s">
        <v>138</v>
      </c>
      <c r="D79" s="680">
        <v>1.4999999999999999E-2</v>
      </c>
      <c r="E79" s="431">
        <v>1.4999999999999999E-2</v>
      </c>
      <c r="F79" s="431"/>
      <c r="G79" s="83" t="s">
        <v>525</v>
      </c>
      <c r="H79" s="83"/>
    </row>
    <row r="80" spans="1:8" ht="15.5">
      <c r="A80" s="641">
        <v>67</v>
      </c>
      <c r="B80" s="85" t="s">
        <v>758</v>
      </c>
      <c r="C80" s="83" t="s">
        <v>138</v>
      </c>
      <c r="D80" s="717">
        <v>4.0000000000000001E-3</v>
      </c>
      <c r="E80" s="718">
        <v>4.0000000000000001E-3</v>
      </c>
      <c r="F80" s="431"/>
      <c r="G80" s="83" t="s">
        <v>251</v>
      </c>
      <c r="H80" s="83"/>
    </row>
    <row r="81" spans="1:8" s="65" customFormat="1" ht="15.5">
      <c r="A81" s="641">
        <v>68</v>
      </c>
      <c r="B81" s="58" t="s">
        <v>527</v>
      </c>
      <c r="C81" s="640" t="s">
        <v>141</v>
      </c>
      <c r="D81" s="431">
        <v>0.97</v>
      </c>
      <c r="E81" s="431">
        <v>0.97</v>
      </c>
      <c r="F81" s="431"/>
      <c r="G81" s="640" t="s">
        <v>288</v>
      </c>
      <c r="H81" s="640"/>
    </row>
    <row r="82" spans="1:8" ht="15.5">
      <c r="A82" s="641">
        <v>69</v>
      </c>
      <c r="B82" s="638" t="s">
        <v>528</v>
      </c>
      <c r="C82" s="640" t="s">
        <v>104</v>
      </c>
      <c r="D82" s="431">
        <v>0.14000000000000001</v>
      </c>
      <c r="E82" s="431">
        <v>0.14000000000000001</v>
      </c>
      <c r="F82" s="431"/>
      <c r="G82" s="640" t="s">
        <v>479</v>
      </c>
      <c r="H82" s="640"/>
    </row>
    <row r="83" spans="1:8" ht="15.5">
      <c r="A83" s="641">
        <v>70</v>
      </c>
      <c r="B83" s="58" t="s">
        <v>529</v>
      </c>
      <c r="C83" s="83" t="s">
        <v>114</v>
      </c>
      <c r="D83" s="431">
        <v>9.6999999999999993</v>
      </c>
      <c r="E83" s="431">
        <v>9.6999999999999993</v>
      </c>
      <c r="F83" s="431"/>
      <c r="G83" s="72" t="s">
        <v>281</v>
      </c>
      <c r="H83" s="72"/>
    </row>
    <row r="84" spans="1:8" ht="15.5">
      <c r="A84" s="641">
        <v>71</v>
      </c>
      <c r="B84" s="638" t="s">
        <v>530</v>
      </c>
      <c r="C84" s="640" t="s">
        <v>117</v>
      </c>
      <c r="D84" s="431">
        <v>0.72</v>
      </c>
      <c r="E84" s="431">
        <v>0.72</v>
      </c>
      <c r="F84" s="431">
        <v>0.72</v>
      </c>
      <c r="G84" s="640" t="s">
        <v>258</v>
      </c>
      <c r="H84" s="640"/>
    </row>
    <row r="85" spans="1:8" ht="15.5">
      <c r="A85" s="641">
        <v>72</v>
      </c>
      <c r="B85" s="313" t="s">
        <v>531</v>
      </c>
      <c r="C85" s="83" t="s">
        <v>117</v>
      </c>
      <c r="D85" s="431">
        <v>13.45</v>
      </c>
      <c r="E85" s="431">
        <v>13.45</v>
      </c>
      <c r="F85" s="431">
        <v>3.45</v>
      </c>
      <c r="G85" s="72" t="s">
        <v>300</v>
      </c>
      <c r="H85" s="72"/>
    </row>
    <row r="86" spans="1:8" ht="54" customHeight="1">
      <c r="A86" s="641">
        <v>73</v>
      </c>
      <c r="B86" s="85" t="s">
        <v>1157</v>
      </c>
      <c r="C86" s="83" t="s">
        <v>35</v>
      </c>
      <c r="D86" s="431">
        <v>61.26</v>
      </c>
      <c r="E86" s="431">
        <v>15</v>
      </c>
      <c r="F86" s="431"/>
      <c r="G86" s="72" t="s">
        <v>536</v>
      </c>
      <c r="H86" s="72"/>
    </row>
    <row r="87" spans="1:8" ht="31">
      <c r="A87" s="641">
        <v>74</v>
      </c>
      <c r="B87" s="85" t="s">
        <v>537</v>
      </c>
      <c r="C87" s="83" t="s">
        <v>61</v>
      </c>
      <c r="D87" s="431">
        <v>1</v>
      </c>
      <c r="E87" s="431">
        <v>1</v>
      </c>
      <c r="F87" s="431"/>
      <c r="G87" s="288" t="s">
        <v>281</v>
      </c>
      <c r="H87" s="288"/>
    </row>
    <row r="88" spans="1:8" s="65" customFormat="1" ht="15.5">
      <c r="A88" s="96" t="s">
        <v>26</v>
      </c>
      <c r="B88" s="86" t="s">
        <v>538</v>
      </c>
      <c r="C88" s="640"/>
      <c r="D88" s="703">
        <v>1181.5582000000002</v>
      </c>
      <c r="E88" s="703">
        <v>614.23859999999991</v>
      </c>
      <c r="F88" s="703">
        <v>56.460000000000008</v>
      </c>
      <c r="G88" s="640"/>
      <c r="H88" s="640"/>
    </row>
    <row r="89" spans="1:8" ht="15.5">
      <c r="A89" s="641">
        <v>1</v>
      </c>
      <c r="B89" s="85" t="s">
        <v>540</v>
      </c>
      <c r="C89" s="640" t="s">
        <v>117</v>
      </c>
      <c r="D89" s="431">
        <v>30.099600000000002</v>
      </c>
      <c r="E89" s="431">
        <v>30.1</v>
      </c>
      <c r="F89" s="431">
        <v>15</v>
      </c>
      <c r="G89" s="640" t="s">
        <v>541</v>
      </c>
      <c r="H89" s="640"/>
    </row>
    <row r="90" spans="1:8" ht="15.5">
      <c r="A90" s="641">
        <v>2</v>
      </c>
      <c r="B90" s="638" t="s">
        <v>943</v>
      </c>
      <c r="C90" s="640" t="s">
        <v>117</v>
      </c>
      <c r="D90" s="431">
        <v>63.2</v>
      </c>
      <c r="E90" s="431">
        <v>23.2</v>
      </c>
      <c r="F90" s="431">
        <v>5.6</v>
      </c>
      <c r="G90" s="640" t="s">
        <v>265</v>
      </c>
      <c r="H90" s="640"/>
    </row>
    <row r="91" spans="1:8" ht="46.5">
      <c r="A91" s="641">
        <v>3</v>
      </c>
      <c r="B91" s="638" t="s">
        <v>545</v>
      </c>
      <c r="C91" s="640" t="s">
        <v>117</v>
      </c>
      <c r="D91" s="431">
        <v>65.67</v>
      </c>
      <c r="E91" s="431">
        <v>10</v>
      </c>
      <c r="F91" s="431"/>
      <c r="G91" s="640" t="s">
        <v>546</v>
      </c>
      <c r="H91" s="640"/>
    </row>
    <row r="92" spans="1:8" ht="15.5">
      <c r="A92" s="641">
        <v>4</v>
      </c>
      <c r="B92" s="638" t="s">
        <v>280</v>
      </c>
      <c r="C92" s="640" t="s">
        <v>117</v>
      </c>
      <c r="D92" s="431">
        <v>39.53</v>
      </c>
      <c r="E92" s="431">
        <v>20</v>
      </c>
      <c r="F92" s="431"/>
      <c r="G92" s="640" t="s">
        <v>281</v>
      </c>
      <c r="H92" s="640"/>
    </row>
    <row r="93" spans="1:8" ht="15.5">
      <c r="A93" s="641">
        <v>5</v>
      </c>
      <c r="B93" s="638" t="s">
        <v>550</v>
      </c>
      <c r="C93" s="640" t="s">
        <v>117</v>
      </c>
      <c r="D93" s="431">
        <v>49.5</v>
      </c>
      <c r="E93" s="431">
        <v>10</v>
      </c>
      <c r="F93" s="431"/>
      <c r="G93" s="640" t="s">
        <v>551</v>
      </c>
      <c r="H93" s="640"/>
    </row>
    <row r="94" spans="1:8" ht="15.5">
      <c r="A94" s="641">
        <v>6</v>
      </c>
      <c r="B94" s="286" t="s">
        <v>552</v>
      </c>
      <c r="C94" s="640" t="s">
        <v>114</v>
      </c>
      <c r="D94" s="431">
        <v>4.6100000000000003</v>
      </c>
      <c r="E94" s="431">
        <v>4.6100000000000003</v>
      </c>
      <c r="F94" s="431"/>
      <c r="G94" s="87" t="s">
        <v>265</v>
      </c>
      <c r="H94" s="87"/>
    </row>
    <row r="95" spans="1:8" ht="15.5">
      <c r="A95" s="641">
        <v>7</v>
      </c>
      <c r="B95" s="85" t="s">
        <v>553</v>
      </c>
      <c r="C95" s="640" t="s">
        <v>117</v>
      </c>
      <c r="D95" s="431">
        <v>6.9986000000000006</v>
      </c>
      <c r="E95" s="431">
        <v>6.9986000000000006</v>
      </c>
      <c r="F95" s="431"/>
      <c r="G95" s="640" t="s">
        <v>252</v>
      </c>
      <c r="H95" s="640"/>
    </row>
    <row r="96" spans="1:8" ht="31">
      <c r="A96" s="641">
        <v>8</v>
      </c>
      <c r="B96" s="638" t="s">
        <v>556</v>
      </c>
      <c r="C96" s="640" t="s">
        <v>117</v>
      </c>
      <c r="D96" s="431">
        <v>19.989999999999998</v>
      </c>
      <c r="E96" s="431">
        <v>10</v>
      </c>
      <c r="F96" s="431">
        <v>10</v>
      </c>
      <c r="G96" s="640" t="s">
        <v>252</v>
      </c>
      <c r="H96" s="640"/>
    </row>
    <row r="97" spans="1:8" ht="15.5">
      <c r="A97" s="641">
        <v>9</v>
      </c>
      <c r="B97" s="85" t="s">
        <v>557</v>
      </c>
      <c r="C97" s="640" t="s">
        <v>117</v>
      </c>
      <c r="D97" s="431">
        <v>126</v>
      </c>
      <c r="E97" s="431">
        <v>10</v>
      </c>
      <c r="F97" s="431"/>
      <c r="G97" s="640" t="s">
        <v>281</v>
      </c>
      <c r="H97" s="640"/>
    </row>
    <row r="98" spans="1:8" ht="31">
      <c r="A98" s="641">
        <v>10</v>
      </c>
      <c r="B98" s="85" t="s">
        <v>944</v>
      </c>
      <c r="C98" s="640" t="s">
        <v>117</v>
      </c>
      <c r="D98" s="431">
        <v>320.00000000000006</v>
      </c>
      <c r="E98" s="431">
        <v>200</v>
      </c>
      <c r="F98" s="431"/>
      <c r="G98" s="72" t="s">
        <v>561</v>
      </c>
      <c r="H98" s="72"/>
    </row>
    <row r="99" spans="1:8" ht="15.5">
      <c r="A99" s="641">
        <v>11</v>
      </c>
      <c r="B99" s="85" t="s">
        <v>564</v>
      </c>
      <c r="C99" s="83" t="s">
        <v>117</v>
      </c>
      <c r="D99" s="680">
        <v>0.08</v>
      </c>
      <c r="E99" s="680">
        <v>0.08</v>
      </c>
      <c r="F99" s="680"/>
      <c r="G99" s="83" t="s">
        <v>551</v>
      </c>
      <c r="H99" s="83"/>
    </row>
    <row r="100" spans="1:8" ht="15.5">
      <c r="A100" s="641">
        <v>12</v>
      </c>
      <c r="B100" s="58" t="s">
        <v>565</v>
      </c>
      <c r="C100" s="640" t="s">
        <v>117</v>
      </c>
      <c r="D100" s="431">
        <v>32.1</v>
      </c>
      <c r="E100" s="431">
        <v>10</v>
      </c>
      <c r="F100" s="431"/>
      <c r="G100" s="640" t="s">
        <v>272</v>
      </c>
      <c r="H100" s="640"/>
    </row>
    <row r="101" spans="1:8" ht="15.5">
      <c r="A101" s="641">
        <v>13</v>
      </c>
      <c r="B101" s="58" t="s">
        <v>568</v>
      </c>
      <c r="C101" s="640" t="s">
        <v>117</v>
      </c>
      <c r="D101" s="431">
        <v>10.65</v>
      </c>
      <c r="E101" s="431">
        <v>10.65</v>
      </c>
      <c r="F101" s="431"/>
      <c r="G101" s="640" t="s">
        <v>252</v>
      </c>
      <c r="H101" s="640"/>
    </row>
    <row r="102" spans="1:8" ht="15.5">
      <c r="A102" s="641">
        <v>14</v>
      </c>
      <c r="B102" s="58" t="s">
        <v>569</v>
      </c>
      <c r="C102" s="640" t="s">
        <v>117</v>
      </c>
      <c r="D102" s="431">
        <v>10</v>
      </c>
      <c r="E102" s="431">
        <v>10</v>
      </c>
      <c r="F102" s="431"/>
      <c r="G102" s="640" t="s">
        <v>265</v>
      </c>
      <c r="H102" s="640"/>
    </row>
    <row r="103" spans="1:8" ht="15.5">
      <c r="A103" s="641">
        <v>15</v>
      </c>
      <c r="B103" s="58" t="s">
        <v>570</v>
      </c>
      <c r="C103" s="640" t="s">
        <v>117</v>
      </c>
      <c r="D103" s="431">
        <v>4.4000000000000004</v>
      </c>
      <c r="E103" s="431">
        <v>4.4000000000000004</v>
      </c>
      <c r="F103" s="431"/>
      <c r="G103" s="640" t="s">
        <v>265</v>
      </c>
      <c r="H103" s="640"/>
    </row>
    <row r="104" spans="1:8" ht="15.5">
      <c r="A104" s="641">
        <v>16</v>
      </c>
      <c r="B104" s="85" t="s">
        <v>572</v>
      </c>
      <c r="C104" s="640" t="s">
        <v>117</v>
      </c>
      <c r="D104" s="431">
        <v>6</v>
      </c>
      <c r="E104" s="431">
        <v>6</v>
      </c>
      <c r="F104" s="431"/>
      <c r="G104" s="640" t="s">
        <v>551</v>
      </c>
      <c r="H104" s="640"/>
    </row>
    <row r="105" spans="1:8" ht="15.5">
      <c r="A105" s="641">
        <v>17</v>
      </c>
      <c r="B105" s="58" t="s">
        <v>573</v>
      </c>
      <c r="C105" s="640" t="s">
        <v>117</v>
      </c>
      <c r="D105" s="431">
        <v>71.53</v>
      </c>
      <c r="E105" s="431">
        <v>10</v>
      </c>
      <c r="F105" s="431"/>
      <c r="G105" s="640" t="s">
        <v>263</v>
      </c>
      <c r="H105" s="640"/>
    </row>
    <row r="106" spans="1:8" ht="15.5">
      <c r="A106" s="641">
        <v>18</v>
      </c>
      <c r="B106" s="58" t="s">
        <v>574</v>
      </c>
      <c r="C106" s="641" t="s">
        <v>117</v>
      </c>
      <c r="D106" s="431">
        <v>34.200000000000003</v>
      </c>
      <c r="E106" s="431">
        <v>5</v>
      </c>
      <c r="F106" s="431"/>
      <c r="G106" s="641" t="s">
        <v>551</v>
      </c>
      <c r="H106" s="641"/>
    </row>
    <row r="107" spans="1:8" ht="15.5">
      <c r="A107" s="641">
        <v>19</v>
      </c>
      <c r="B107" s="85" t="s">
        <v>575</v>
      </c>
      <c r="C107" s="83" t="s">
        <v>117</v>
      </c>
      <c r="D107" s="431">
        <v>71.499999999999986</v>
      </c>
      <c r="E107" s="431">
        <v>71.5</v>
      </c>
      <c r="F107" s="431"/>
      <c r="G107" s="83" t="s">
        <v>281</v>
      </c>
      <c r="H107" s="83"/>
    </row>
    <row r="108" spans="1:8" ht="15.5">
      <c r="A108" s="641">
        <v>20</v>
      </c>
      <c r="B108" s="85" t="s">
        <v>579</v>
      </c>
      <c r="C108" s="640" t="s">
        <v>117</v>
      </c>
      <c r="D108" s="431">
        <v>13.85</v>
      </c>
      <c r="E108" s="431">
        <v>13.85</v>
      </c>
      <c r="F108" s="431">
        <v>13.85</v>
      </c>
      <c r="G108" s="83" t="s">
        <v>541</v>
      </c>
      <c r="H108" s="83"/>
    </row>
    <row r="109" spans="1:8" ht="15.5">
      <c r="A109" s="641">
        <v>21</v>
      </c>
      <c r="B109" s="85" t="s">
        <v>582</v>
      </c>
      <c r="C109" s="83" t="s">
        <v>117</v>
      </c>
      <c r="D109" s="431">
        <v>0.44999999999999996</v>
      </c>
      <c r="E109" s="431">
        <v>0.44999999999999996</v>
      </c>
      <c r="F109" s="431"/>
      <c r="G109" s="83" t="s">
        <v>273</v>
      </c>
      <c r="H109" s="83"/>
    </row>
    <row r="110" spans="1:8" ht="31">
      <c r="A110" s="641">
        <v>22</v>
      </c>
      <c r="B110" s="85" t="s">
        <v>583</v>
      </c>
      <c r="C110" s="83" t="s">
        <v>114</v>
      </c>
      <c r="D110" s="431">
        <v>0.51</v>
      </c>
      <c r="E110" s="431">
        <v>0.51</v>
      </c>
      <c r="F110" s="431"/>
      <c r="G110" s="83" t="s">
        <v>290</v>
      </c>
      <c r="H110" s="83"/>
    </row>
    <row r="111" spans="1:8" ht="31">
      <c r="A111" s="641">
        <v>23</v>
      </c>
      <c r="B111" s="85" t="s">
        <v>584</v>
      </c>
      <c r="C111" s="83" t="s">
        <v>114</v>
      </c>
      <c r="D111" s="431">
        <v>0.46</v>
      </c>
      <c r="E111" s="431">
        <v>0.46</v>
      </c>
      <c r="F111" s="431"/>
      <c r="G111" s="83" t="s">
        <v>290</v>
      </c>
      <c r="H111" s="83"/>
    </row>
    <row r="112" spans="1:8" ht="15.5">
      <c r="A112" s="641">
        <v>24</v>
      </c>
      <c r="B112" s="313" t="s">
        <v>776</v>
      </c>
      <c r="C112" s="83" t="s">
        <v>117</v>
      </c>
      <c r="D112" s="431">
        <v>50.5</v>
      </c>
      <c r="E112" s="431">
        <v>25</v>
      </c>
      <c r="F112" s="431"/>
      <c r="G112" s="72" t="s">
        <v>281</v>
      </c>
      <c r="H112" s="72"/>
    </row>
    <row r="113" spans="1:8" ht="31">
      <c r="A113" s="641">
        <v>25</v>
      </c>
      <c r="B113" s="313" t="s">
        <v>784</v>
      </c>
      <c r="C113" s="83" t="s">
        <v>117</v>
      </c>
      <c r="D113" s="431">
        <v>6</v>
      </c>
      <c r="E113" s="431">
        <v>1.5</v>
      </c>
      <c r="F113" s="431"/>
      <c r="G113" s="72" t="s">
        <v>265</v>
      </c>
      <c r="H113" s="72"/>
    </row>
    <row r="114" spans="1:8" ht="31">
      <c r="A114" s="641">
        <v>26</v>
      </c>
      <c r="B114" s="58" t="s">
        <v>587</v>
      </c>
      <c r="C114" s="83" t="s">
        <v>114</v>
      </c>
      <c r="D114" s="431">
        <v>0.7</v>
      </c>
      <c r="E114" s="431">
        <v>0.7</v>
      </c>
      <c r="F114" s="431">
        <v>0.7</v>
      </c>
      <c r="G114" s="72" t="s">
        <v>281</v>
      </c>
      <c r="H114" s="72"/>
    </row>
    <row r="115" spans="1:8" ht="15.5">
      <c r="A115" s="641">
        <v>27</v>
      </c>
      <c r="B115" s="75" t="s">
        <v>588</v>
      </c>
      <c r="C115" s="640" t="s">
        <v>117</v>
      </c>
      <c r="D115" s="431">
        <v>3.6</v>
      </c>
      <c r="E115" s="431">
        <v>3.6</v>
      </c>
      <c r="F115" s="431"/>
      <c r="G115" s="77" t="s">
        <v>549</v>
      </c>
      <c r="H115" s="77"/>
    </row>
    <row r="116" spans="1:8" s="65" customFormat="1" ht="15.5">
      <c r="A116" s="641">
        <v>28</v>
      </c>
      <c r="B116" s="70" t="s">
        <v>589</v>
      </c>
      <c r="C116" s="640" t="s">
        <v>117</v>
      </c>
      <c r="D116" s="431">
        <v>5.16</v>
      </c>
      <c r="E116" s="431">
        <v>5.16</v>
      </c>
      <c r="F116" s="431"/>
      <c r="G116" s="640" t="s">
        <v>551</v>
      </c>
      <c r="H116" s="640"/>
    </row>
    <row r="117" spans="1:8" s="65" customFormat="1" ht="15.5">
      <c r="A117" s="641">
        <v>29</v>
      </c>
      <c r="B117" s="638" t="s">
        <v>591</v>
      </c>
      <c r="C117" s="640" t="s">
        <v>117</v>
      </c>
      <c r="D117" s="431">
        <v>20</v>
      </c>
      <c r="E117" s="431">
        <v>20</v>
      </c>
      <c r="F117" s="431">
        <v>10</v>
      </c>
      <c r="G117" s="338" t="s">
        <v>255</v>
      </c>
      <c r="H117" s="338"/>
    </row>
    <row r="118" spans="1:8" ht="15.5">
      <c r="A118" s="641">
        <v>30</v>
      </c>
      <c r="B118" s="638" t="s">
        <v>592</v>
      </c>
      <c r="C118" s="640" t="s">
        <v>117</v>
      </c>
      <c r="D118" s="431">
        <v>7.870000000000001</v>
      </c>
      <c r="E118" s="431">
        <v>7.870000000000001</v>
      </c>
      <c r="F118" s="431">
        <v>1.31</v>
      </c>
      <c r="G118" s="640" t="s">
        <v>593</v>
      </c>
      <c r="H118" s="640"/>
    </row>
    <row r="119" spans="1:8" ht="31">
      <c r="A119" s="641">
        <v>31</v>
      </c>
      <c r="B119" s="638" t="s">
        <v>945</v>
      </c>
      <c r="C119" s="640" t="s">
        <v>117</v>
      </c>
      <c r="D119" s="431">
        <v>43.8</v>
      </c>
      <c r="E119" s="431">
        <v>20</v>
      </c>
      <c r="F119" s="431"/>
      <c r="G119" s="640" t="s">
        <v>285</v>
      </c>
      <c r="H119" s="640"/>
    </row>
    <row r="120" spans="1:8" s="65" customFormat="1" ht="15.5">
      <c r="A120" s="641">
        <v>32</v>
      </c>
      <c r="B120" s="638" t="s">
        <v>798</v>
      </c>
      <c r="C120" s="640" t="s">
        <v>114</v>
      </c>
      <c r="D120" s="431">
        <v>50</v>
      </c>
      <c r="E120" s="431">
        <v>50</v>
      </c>
      <c r="F120" s="431"/>
      <c r="G120" s="640" t="s">
        <v>281</v>
      </c>
      <c r="H120" s="640"/>
    </row>
    <row r="121" spans="1:8" ht="15.5">
      <c r="A121" s="641">
        <v>33</v>
      </c>
      <c r="B121" s="85" t="s">
        <v>602</v>
      </c>
      <c r="C121" s="83" t="s">
        <v>80</v>
      </c>
      <c r="D121" s="680">
        <v>12.6</v>
      </c>
      <c r="E121" s="431">
        <v>12.6</v>
      </c>
      <c r="F121" s="431"/>
      <c r="G121" s="83" t="s">
        <v>265</v>
      </c>
      <c r="H121" s="83"/>
    </row>
    <row r="122" spans="1:8" s="65" customFormat="1" ht="15">
      <c r="A122" s="94" t="s">
        <v>187</v>
      </c>
      <c r="B122" s="93" t="s">
        <v>604</v>
      </c>
      <c r="C122" s="94"/>
      <c r="D122" s="703">
        <v>148.76959999999997</v>
      </c>
      <c r="E122" s="703">
        <v>114.8796</v>
      </c>
      <c r="F122" s="703">
        <v>21.464999999999996</v>
      </c>
      <c r="G122" s="94"/>
      <c r="H122" s="94"/>
    </row>
    <row r="123" spans="1:8" s="65" customFormat="1" ht="15.5">
      <c r="A123" s="96" t="s">
        <v>22</v>
      </c>
      <c r="B123" s="297" t="s">
        <v>23</v>
      </c>
      <c r="C123" s="640"/>
      <c r="D123" s="703">
        <v>38.025999999999989</v>
      </c>
      <c r="E123" s="703">
        <v>38.025999999999989</v>
      </c>
      <c r="F123" s="703">
        <v>0.11</v>
      </c>
      <c r="G123" s="640"/>
      <c r="H123" s="640"/>
    </row>
    <row r="124" spans="1:8" ht="15.5">
      <c r="A124" s="83">
        <v>1</v>
      </c>
      <c r="B124" s="638" t="s">
        <v>605</v>
      </c>
      <c r="C124" s="641" t="s">
        <v>10</v>
      </c>
      <c r="D124" s="431">
        <v>18.91</v>
      </c>
      <c r="E124" s="431">
        <v>18.91</v>
      </c>
      <c r="F124" s="431"/>
      <c r="G124" s="641" t="s">
        <v>299</v>
      </c>
      <c r="H124" s="641"/>
    </row>
    <row r="125" spans="1:8" ht="15.5">
      <c r="A125" s="83">
        <v>2</v>
      </c>
      <c r="B125" s="638" t="s">
        <v>606</v>
      </c>
      <c r="C125" s="641" t="s">
        <v>10</v>
      </c>
      <c r="D125" s="431">
        <v>18.5</v>
      </c>
      <c r="E125" s="431">
        <v>18.5</v>
      </c>
      <c r="F125" s="431"/>
      <c r="G125" s="641" t="s">
        <v>607</v>
      </c>
      <c r="H125" s="641"/>
    </row>
    <row r="126" spans="1:8" ht="15.5">
      <c r="A126" s="83">
        <v>3</v>
      </c>
      <c r="B126" s="341" t="s">
        <v>608</v>
      </c>
      <c r="C126" s="640" t="s">
        <v>10</v>
      </c>
      <c r="D126" s="431">
        <v>0.3</v>
      </c>
      <c r="E126" s="431">
        <v>0.3</v>
      </c>
      <c r="F126" s="431"/>
      <c r="G126" s="641" t="s">
        <v>306</v>
      </c>
      <c r="H126" s="641"/>
    </row>
    <row r="127" spans="1:8" ht="15.5">
      <c r="A127" s="83">
        <v>4</v>
      </c>
      <c r="B127" s="341" t="s">
        <v>900</v>
      </c>
      <c r="C127" s="640" t="s">
        <v>10</v>
      </c>
      <c r="D127" s="431">
        <v>0.01</v>
      </c>
      <c r="E127" s="431">
        <v>0.01</v>
      </c>
      <c r="F127" s="431">
        <v>0.01</v>
      </c>
      <c r="G127" s="641" t="s">
        <v>306</v>
      </c>
      <c r="H127" s="641"/>
    </row>
    <row r="128" spans="1:8" ht="15.5">
      <c r="A128" s="83">
        <v>5</v>
      </c>
      <c r="B128" s="341" t="s">
        <v>717</v>
      </c>
      <c r="C128" s="640" t="s">
        <v>10</v>
      </c>
      <c r="D128" s="431">
        <v>6.0000000000000001E-3</v>
      </c>
      <c r="E128" s="431">
        <v>6.0000000000000001E-3</v>
      </c>
      <c r="F128" s="431"/>
      <c r="G128" s="641" t="s">
        <v>288</v>
      </c>
      <c r="H128" s="641"/>
    </row>
    <row r="129" spans="1:8" ht="15.5">
      <c r="A129" s="83">
        <v>6</v>
      </c>
      <c r="B129" s="638" t="s">
        <v>628</v>
      </c>
      <c r="C129" s="641" t="s">
        <v>11</v>
      </c>
      <c r="D129" s="431">
        <v>0.3</v>
      </c>
      <c r="E129" s="431">
        <v>0.3</v>
      </c>
      <c r="F129" s="431">
        <v>0.1</v>
      </c>
      <c r="G129" s="641" t="s">
        <v>299</v>
      </c>
      <c r="H129" s="641"/>
    </row>
    <row r="130" spans="1:8" s="65" customFormat="1" ht="30">
      <c r="A130" s="289" t="s">
        <v>24</v>
      </c>
      <c r="B130" s="95" t="s">
        <v>725</v>
      </c>
      <c r="C130" s="96"/>
      <c r="D130" s="703">
        <v>0.6</v>
      </c>
      <c r="E130" s="703">
        <v>0.6</v>
      </c>
      <c r="F130" s="703">
        <v>0</v>
      </c>
      <c r="G130" s="96"/>
      <c r="H130" s="96"/>
    </row>
    <row r="131" spans="1:8" ht="15.5">
      <c r="A131" s="83">
        <v>1</v>
      </c>
      <c r="B131" s="638" t="s">
        <v>946</v>
      </c>
      <c r="C131" s="641" t="s">
        <v>96</v>
      </c>
      <c r="D131" s="431">
        <v>0.6</v>
      </c>
      <c r="E131" s="431">
        <v>0.6</v>
      </c>
      <c r="F131" s="431"/>
      <c r="G131" s="641" t="s">
        <v>420</v>
      </c>
      <c r="H131" s="641"/>
    </row>
    <row r="132" spans="1:8" s="65" customFormat="1" ht="30">
      <c r="A132" s="96" t="s">
        <v>26</v>
      </c>
      <c r="B132" s="86" t="s">
        <v>415</v>
      </c>
      <c r="C132" s="640"/>
      <c r="D132" s="703">
        <v>98.63339999999998</v>
      </c>
      <c r="E132" s="703">
        <v>64.743400000000008</v>
      </c>
      <c r="F132" s="703">
        <v>10.514999999999999</v>
      </c>
      <c r="G132" s="640"/>
      <c r="H132" s="640"/>
    </row>
    <row r="133" spans="1:8" ht="15.5">
      <c r="A133" s="83">
        <v>1</v>
      </c>
      <c r="B133" s="638" t="s">
        <v>609</v>
      </c>
      <c r="C133" s="641" t="s">
        <v>15</v>
      </c>
      <c r="D133" s="431">
        <v>7.0000000000000007E-2</v>
      </c>
      <c r="E133" s="431">
        <v>7.0000000000000007E-2</v>
      </c>
      <c r="F133" s="431">
        <v>7.0000000000000007E-2</v>
      </c>
      <c r="G133" s="641" t="s">
        <v>296</v>
      </c>
      <c r="H133" s="641"/>
    </row>
    <row r="134" spans="1:8" ht="15.5">
      <c r="A134" s="83">
        <v>2</v>
      </c>
      <c r="B134" s="638" t="s">
        <v>612</v>
      </c>
      <c r="C134" s="641" t="s">
        <v>16</v>
      </c>
      <c r="D134" s="431">
        <v>0.2</v>
      </c>
      <c r="E134" s="431">
        <v>0.2</v>
      </c>
      <c r="F134" s="431">
        <v>0.2</v>
      </c>
      <c r="G134" s="641" t="s">
        <v>296</v>
      </c>
      <c r="H134" s="641"/>
    </row>
    <row r="135" spans="1:8" ht="15.5">
      <c r="A135" s="83">
        <v>3</v>
      </c>
      <c r="B135" s="284" t="s">
        <v>771</v>
      </c>
      <c r="C135" s="338" t="s">
        <v>16</v>
      </c>
      <c r="D135" s="431">
        <v>3.5</v>
      </c>
      <c r="E135" s="431">
        <v>3.5</v>
      </c>
      <c r="F135" s="431"/>
      <c r="G135" s="641" t="s">
        <v>293</v>
      </c>
      <c r="H135" s="641"/>
    </row>
    <row r="136" spans="1:8" ht="15.5">
      <c r="A136" s="83">
        <v>4</v>
      </c>
      <c r="B136" s="638" t="s">
        <v>614</v>
      </c>
      <c r="C136" s="641" t="s">
        <v>16</v>
      </c>
      <c r="D136" s="431">
        <v>0.41</v>
      </c>
      <c r="E136" s="431">
        <v>0.41</v>
      </c>
      <c r="F136" s="431"/>
      <c r="G136" s="641" t="s">
        <v>440</v>
      </c>
      <c r="H136" s="641"/>
    </row>
    <row r="137" spans="1:8" ht="15.5">
      <c r="A137" s="83">
        <v>5</v>
      </c>
      <c r="B137" s="341" t="s">
        <v>947</v>
      </c>
      <c r="C137" s="640" t="s">
        <v>16</v>
      </c>
      <c r="D137" s="431">
        <v>0.05</v>
      </c>
      <c r="E137" s="431">
        <v>0.05</v>
      </c>
      <c r="F137" s="431"/>
      <c r="G137" s="641" t="s">
        <v>615</v>
      </c>
      <c r="H137" s="641"/>
    </row>
    <row r="138" spans="1:8" ht="15.5">
      <c r="A138" s="83">
        <v>6</v>
      </c>
      <c r="B138" s="341" t="s">
        <v>948</v>
      </c>
      <c r="C138" s="640" t="s">
        <v>16</v>
      </c>
      <c r="D138" s="431">
        <v>0.09</v>
      </c>
      <c r="E138" s="431">
        <v>0.09</v>
      </c>
      <c r="F138" s="431"/>
      <c r="G138" s="641" t="s">
        <v>252</v>
      </c>
      <c r="H138" s="641"/>
    </row>
    <row r="139" spans="1:8" ht="15.5">
      <c r="A139" s="83">
        <v>7</v>
      </c>
      <c r="B139" s="341" t="s">
        <v>949</v>
      </c>
      <c r="C139" s="640" t="s">
        <v>16</v>
      </c>
      <c r="D139" s="431">
        <v>0.16</v>
      </c>
      <c r="E139" s="431">
        <v>0.16</v>
      </c>
      <c r="F139" s="431">
        <v>0.14000000000000001</v>
      </c>
      <c r="G139" s="641" t="s">
        <v>291</v>
      </c>
      <c r="H139" s="641"/>
    </row>
    <row r="140" spans="1:8" ht="15.5">
      <c r="A140" s="83">
        <v>8</v>
      </c>
      <c r="B140" s="341" t="s">
        <v>903</v>
      </c>
      <c r="C140" s="640" t="s">
        <v>16</v>
      </c>
      <c r="D140" s="431">
        <v>0.26</v>
      </c>
      <c r="E140" s="431">
        <v>0.26</v>
      </c>
      <c r="F140" s="431">
        <v>0.26</v>
      </c>
      <c r="G140" s="641" t="s">
        <v>281</v>
      </c>
      <c r="H140" s="641"/>
    </row>
    <row r="141" spans="1:8" ht="15.5">
      <c r="A141" s="83">
        <v>9</v>
      </c>
      <c r="B141" s="341" t="s">
        <v>616</v>
      </c>
      <c r="C141" s="640" t="s">
        <v>94</v>
      </c>
      <c r="D141" s="431">
        <v>0.25</v>
      </c>
      <c r="E141" s="431">
        <v>0.25</v>
      </c>
      <c r="F141" s="431"/>
      <c r="G141" s="641" t="s">
        <v>303</v>
      </c>
      <c r="H141" s="641"/>
    </row>
    <row r="142" spans="1:8" ht="32.15" customHeight="1">
      <c r="A142" s="83">
        <v>10</v>
      </c>
      <c r="B142" s="284" t="s">
        <v>1158</v>
      </c>
      <c r="C142" s="338" t="s">
        <v>96</v>
      </c>
      <c r="D142" s="431">
        <v>45.3</v>
      </c>
      <c r="E142" s="431">
        <v>4.3</v>
      </c>
      <c r="F142" s="431"/>
      <c r="G142" s="641" t="s">
        <v>617</v>
      </c>
      <c r="H142" s="641"/>
    </row>
    <row r="143" spans="1:8" ht="15.5">
      <c r="A143" s="83">
        <v>11</v>
      </c>
      <c r="B143" s="284" t="s">
        <v>618</v>
      </c>
      <c r="C143" s="338" t="s">
        <v>96</v>
      </c>
      <c r="D143" s="431">
        <v>6.5</v>
      </c>
      <c r="E143" s="431">
        <v>6.5</v>
      </c>
      <c r="F143" s="431"/>
      <c r="G143" s="641" t="s">
        <v>619</v>
      </c>
      <c r="H143" s="641"/>
    </row>
    <row r="144" spans="1:8" ht="15.5">
      <c r="A144" s="83">
        <v>12</v>
      </c>
      <c r="B144" s="638" t="s">
        <v>738</v>
      </c>
      <c r="C144" s="641" t="s">
        <v>96</v>
      </c>
      <c r="D144" s="431">
        <v>0.12</v>
      </c>
      <c r="E144" s="431">
        <v>0.12</v>
      </c>
      <c r="F144" s="431"/>
      <c r="G144" s="641" t="s">
        <v>554</v>
      </c>
      <c r="H144" s="641"/>
    </row>
    <row r="145" spans="1:8" ht="15.5">
      <c r="A145" s="83">
        <v>13</v>
      </c>
      <c r="B145" s="638" t="s">
        <v>906</v>
      </c>
      <c r="C145" s="641" t="s">
        <v>96</v>
      </c>
      <c r="D145" s="431">
        <v>0.1</v>
      </c>
      <c r="E145" s="431">
        <v>0.1</v>
      </c>
      <c r="F145" s="431"/>
      <c r="G145" s="641" t="s">
        <v>444</v>
      </c>
      <c r="H145" s="641"/>
    </row>
    <row r="146" spans="1:8" ht="15.5">
      <c r="A146" s="83">
        <v>14</v>
      </c>
      <c r="B146" s="284" t="s">
        <v>620</v>
      </c>
      <c r="C146" s="338" t="s">
        <v>96</v>
      </c>
      <c r="D146" s="431">
        <v>0.31</v>
      </c>
      <c r="E146" s="431">
        <v>0.31</v>
      </c>
      <c r="F146" s="431"/>
      <c r="G146" s="640" t="s">
        <v>252</v>
      </c>
      <c r="H146" s="640"/>
    </row>
    <row r="147" spans="1:8" ht="15.5">
      <c r="A147" s="83">
        <v>15</v>
      </c>
      <c r="B147" s="284" t="s">
        <v>621</v>
      </c>
      <c r="C147" s="338" t="s">
        <v>96</v>
      </c>
      <c r="D147" s="431">
        <v>0.21440000000000001</v>
      </c>
      <c r="E147" s="431">
        <v>0.21440000000000001</v>
      </c>
      <c r="F147" s="431"/>
      <c r="G147" s="640" t="s">
        <v>622</v>
      </c>
      <c r="H147" s="640"/>
    </row>
    <row r="148" spans="1:8" ht="15.5">
      <c r="A148" s="83">
        <v>16</v>
      </c>
      <c r="B148" s="638" t="s">
        <v>625</v>
      </c>
      <c r="C148" s="641" t="s">
        <v>96</v>
      </c>
      <c r="D148" s="431">
        <v>7.0000000000000007E-2</v>
      </c>
      <c r="E148" s="431">
        <v>7.0000000000000007E-2</v>
      </c>
      <c r="F148" s="431"/>
      <c r="G148" s="641" t="s">
        <v>626</v>
      </c>
      <c r="H148" s="641"/>
    </row>
    <row r="149" spans="1:8" ht="15.5">
      <c r="A149" s="83">
        <v>17</v>
      </c>
      <c r="B149" s="638" t="s">
        <v>627</v>
      </c>
      <c r="C149" s="641" t="s">
        <v>96</v>
      </c>
      <c r="D149" s="431">
        <v>0.214</v>
      </c>
      <c r="E149" s="431">
        <v>0.214</v>
      </c>
      <c r="F149" s="431"/>
      <c r="G149" s="641" t="s">
        <v>301</v>
      </c>
      <c r="H149" s="641"/>
    </row>
    <row r="150" spans="1:8" ht="15.5">
      <c r="A150" s="83">
        <v>18</v>
      </c>
      <c r="B150" s="284" t="s">
        <v>630</v>
      </c>
      <c r="C150" s="338" t="s">
        <v>96</v>
      </c>
      <c r="D150" s="431">
        <v>0.04</v>
      </c>
      <c r="E150" s="431">
        <v>0.04</v>
      </c>
      <c r="F150" s="431"/>
      <c r="G150" s="641" t="s">
        <v>435</v>
      </c>
      <c r="H150" s="641"/>
    </row>
    <row r="151" spans="1:8" ht="15.5">
      <c r="A151" s="83">
        <v>19</v>
      </c>
      <c r="B151" s="284" t="s">
        <v>631</v>
      </c>
      <c r="C151" s="338" t="s">
        <v>96</v>
      </c>
      <c r="D151" s="431">
        <v>0.03</v>
      </c>
      <c r="E151" s="431">
        <v>0.03</v>
      </c>
      <c r="F151" s="431"/>
      <c r="G151" s="641" t="s">
        <v>435</v>
      </c>
      <c r="H151" s="641"/>
    </row>
    <row r="152" spans="1:8" ht="15.5">
      <c r="A152" s="83">
        <v>20</v>
      </c>
      <c r="B152" s="284" t="s">
        <v>739</v>
      </c>
      <c r="C152" s="338" t="s">
        <v>96</v>
      </c>
      <c r="D152" s="431">
        <v>0.21</v>
      </c>
      <c r="E152" s="431">
        <v>0.21</v>
      </c>
      <c r="F152" s="431"/>
      <c r="G152" s="641" t="s">
        <v>632</v>
      </c>
      <c r="H152" s="641"/>
    </row>
    <row r="153" spans="1:8" ht="15.5">
      <c r="A153" s="83">
        <v>21</v>
      </c>
      <c r="B153" s="638" t="s">
        <v>633</v>
      </c>
      <c r="C153" s="641" t="s">
        <v>96</v>
      </c>
      <c r="D153" s="431">
        <v>0.02</v>
      </c>
      <c r="E153" s="431">
        <v>0.02</v>
      </c>
      <c r="F153" s="431"/>
      <c r="G153" s="641" t="s">
        <v>440</v>
      </c>
      <c r="H153" s="641"/>
    </row>
    <row r="154" spans="1:8" ht="31">
      <c r="A154" s="83">
        <v>22</v>
      </c>
      <c r="B154" s="638" t="s">
        <v>653</v>
      </c>
      <c r="C154" s="641" t="s">
        <v>96</v>
      </c>
      <c r="D154" s="431">
        <v>0.01</v>
      </c>
      <c r="E154" s="431">
        <v>0.01</v>
      </c>
      <c r="F154" s="431"/>
      <c r="G154" s="641" t="s">
        <v>261</v>
      </c>
      <c r="H154" s="641"/>
    </row>
    <row r="155" spans="1:8" ht="31">
      <c r="A155" s="83">
        <v>23</v>
      </c>
      <c r="B155" s="638" t="s">
        <v>654</v>
      </c>
      <c r="C155" s="641" t="s">
        <v>96</v>
      </c>
      <c r="D155" s="431">
        <v>0.35</v>
      </c>
      <c r="E155" s="431">
        <v>0.35</v>
      </c>
      <c r="F155" s="431"/>
      <c r="G155" s="641" t="s">
        <v>655</v>
      </c>
      <c r="H155" s="641"/>
    </row>
    <row r="156" spans="1:8" ht="44.15" customHeight="1">
      <c r="A156" s="83">
        <v>24</v>
      </c>
      <c r="B156" s="638" t="s">
        <v>711</v>
      </c>
      <c r="C156" s="641" t="s">
        <v>96</v>
      </c>
      <c r="D156" s="431">
        <v>9</v>
      </c>
      <c r="E156" s="431">
        <v>9</v>
      </c>
      <c r="F156" s="431">
        <v>0.97</v>
      </c>
      <c r="G156" s="641" t="s">
        <v>742</v>
      </c>
      <c r="H156" s="641"/>
    </row>
    <row r="157" spans="1:8" ht="15.5">
      <c r="A157" s="83">
        <v>25</v>
      </c>
      <c r="B157" s="638" t="s">
        <v>650</v>
      </c>
      <c r="C157" s="641" t="s">
        <v>96</v>
      </c>
      <c r="D157" s="431">
        <v>0.52</v>
      </c>
      <c r="E157" s="431">
        <v>0.52</v>
      </c>
      <c r="F157" s="431">
        <v>0.52</v>
      </c>
      <c r="G157" s="641" t="s">
        <v>299</v>
      </c>
      <c r="H157" s="641"/>
    </row>
    <row r="158" spans="1:8" ht="15.5">
      <c r="A158" s="83">
        <v>26</v>
      </c>
      <c r="B158" s="638" t="s">
        <v>656</v>
      </c>
      <c r="C158" s="641" t="s">
        <v>100</v>
      </c>
      <c r="D158" s="431">
        <v>0.19</v>
      </c>
      <c r="E158" s="431">
        <v>0.19</v>
      </c>
      <c r="F158" s="431">
        <v>0.19</v>
      </c>
      <c r="G158" s="641" t="s">
        <v>427</v>
      </c>
      <c r="H158" s="641"/>
    </row>
    <row r="159" spans="1:8" ht="15.5">
      <c r="A159" s="83">
        <v>27</v>
      </c>
      <c r="B159" s="638" t="s">
        <v>634</v>
      </c>
      <c r="C159" s="641" t="s">
        <v>98</v>
      </c>
      <c r="D159" s="431">
        <v>0.08</v>
      </c>
      <c r="E159" s="431">
        <v>0.08</v>
      </c>
      <c r="F159" s="431">
        <v>0.08</v>
      </c>
      <c r="G159" s="641" t="s">
        <v>474</v>
      </c>
      <c r="H159" s="641"/>
    </row>
    <row r="160" spans="1:8" ht="31">
      <c r="A160" s="83">
        <v>28</v>
      </c>
      <c r="B160" s="284" t="s">
        <v>635</v>
      </c>
      <c r="C160" s="338" t="s">
        <v>98</v>
      </c>
      <c r="D160" s="431">
        <v>7.0000000000000007E-2</v>
      </c>
      <c r="E160" s="431">
        <v>7.0000000000000007E-2</v>
      </c>
      <c r="F160" s="431">
        <v>7.0000000000000007E-2</v>
      </c>
      <c r="G160" s="641" t="s">
        <v>303</v>
      </c>
      <c r="H160" s="641"/>
    </row>
    <row r="161" spans="1:8" ht="15.5">
      <c r="A161" s="83">
        <v>29</v>
      </c>
      <c r="B161" s="638" t="s">
        <v>636</v>
      </c>
      <c r="C161" s="641" t="s">
        <v>138</v>
      </c>
      <c r="D161" s="431">
        <v>0.1</v>
      </c>
      <c r="E161" s="431">
        <v>0.1</v>
      </c>
      <c r="F161" s="431">
        <v>0.1</v>
      </c>
      <c r="G161" s="641" t="s">
        <v>296</v>
      </c>
      <c r="H161" s="641"/>
    </row>
    <row r="162" spans="1:8" ht="15.5">
      <c r="A162" s="83">
        <v>30</v>
      </c>
      <c r="B162" s="284" t="s">
        <v>638</v>
      </c>
      <c r="C162" s="338" t="s">
        <v>138</v>
      </c>
      <c r="D162" s="431">
        <v>0.01</v>
      </c>
      <c r="E162" s="431">
        <v>0.01</v>
      </c>
      <c r="F162" s="431"/>
      <c r="G162" s="640" t="s">
        <v>252</v>
      </c>
      <c r="H162" s="640"/>
    </row>
    <row r="163" spans="1:8" ht="15.5">
      <c r="A163" s="83">
        <v>31</v>
      </c>
      <c r="B163" s="638" t="s">
        <v>759</v>
      </c>
      <c r="C163" s="641" t="s">
        <v>138</v>
      </c>
      <c r="D163" s="431">
        <v>0.06</v>
      </c>
      <c r="E163" s="431">
        <v>0.06</v>
      </c>
      <c r="F163" s="431"/>
      <c r="G163" s="641" t="s">
        <v>301</v>
      </c>
      <c r="H163" s="641"/>
    </row>
    <row r="164" spans="1:8" ht="15.5">
      <c r="A164" s="83">
        <v>32</v>
      </c>
      <c r="B164" s="638" t="s">
        <v>639</v>
      </c>
      <c r="C164" s="641" t="s">
        <v>138</v>
      </c>
      <c r="D164" s="431">
        <v>0.06</v>
      </c>
      <c r="E164" s="431">
        <v>0.06</v>
      </c>
      <c r="F164" s="431"/>
      <c r="G164" s="641" t="s">
        <v>299</v>
      </c>
      <c r="H164" s="641"/>
    </row>
    <row r="165" spans="1:8" ht="15.5">
      <c r="A165" s="83">
        <v>33</v>
      </c>
      <c r="B165" s="284" t="s">
        <v>640</v>
      </c>
      <c r="C165" s="338" t="s">
        <v>138</v>
      </c>
      <c r="D165" s="431">
        <v>0.03</v>
      </c>
      <c r="E165" s="431">
        <v>0.03</v>
      </c>
      <c r="F165" s="431"/>
      <c r="G165" s="641" t="s">
        <v>302</v>
      </c>
      <c r="H165" s="641"/>
    </row>
    <row r="166" spans="1:8" ht="15.5">
      <c r="A166" s="83">
        <v>34</v>
      </c>
      <c r="B166" s="341" t="s">
        <v>642</v>
      </c>
      <c r="C166" s="640" t="s">
        <v>138</v>
      </c>
      <c r="D166" s="431">
        <v>0.02</v>
      </c>
      <c r="E166" s="431">
        <v>0.02</v>
      </c>
      <c r="F166" s="431"/>
      <c r="G166" s="641" t="s">
        <v>294</v>
      </c>
      <c r="H166" s="641"/>
    </row>
    <row r="167" spans="1:8" ht="15.5">
      <c r="A167" s="83">
        <v>35</v>
      </c>
      <c r="B167" s="341" t="s">
        <v>643</v>
      </c>
      <c r="C167" s="640" t="s">
        <v>138</v>
      </c>
      <c r="D167" s="431">
        <v>0.03</v>
      </c>
      <c r="E167" s="431">
        <v>0.03</v>
      </c>
      <c r="F167" s="431">
        <v>0.03</v>
      </c>
      <c r="G167" s="641" t="s">
        <v>294</v>
      </c>
      <c r="H167" s="641"/>
    </row>
    <row r="168" spans="1:8" ht="15.5">
      <c r="A168" s="83">
        <v>36</v>
      </c>
      <c r="B168" s="341" t="s">
        <v>644</v>
      </c>
      <c r="C168" s="640" t="s">
        <v>138</v>
      </c>
      <c r="D168" s="431">
        <v>0.27</v>
      </c>
      <c r="E168" s="431">
        <v>0.27</v>
      </c>
      <c r="F168" s="431"/>
      <c r="G168" s="641" t="s">
        <v>294</v>
      </c>
      <c r="H168" s="641"/>
    </row>
    <row r="169" spans="1:8" ht="15.5">
      <c r="A169" s="83">
        <v>37</v>
      </c>
      <c r="B169" s="341" t="s">
        <v>645</v>
      </c>
      <c r="C169" s="640" t="s">
        <v>138</v>
      </c>
      <c r="D169" s="431">
        <v>0.05</v>
      </c>
      <c r="E169" s="431">
        <v>0.05</v>
      </c>
      <c r="F169" s="431"/>
      <c r="G169" s="641" t="s">
        <v>305</v>
      </c>
      <c r="H169" s="641"/>
    </row>
    <row r="170" spans="1:8" ht="15.5">
      <c r="A170" s="83">
        <v>38</v>
      </c>
      <c r="B170" s="284" t="s">
        <v>646</v>
      </c>
      <c r="C170" s="338" t="s">
        <v>111</v>
      </c>
      <c r="D170" s="431">
        <v>5.72</v>
      </c>
      <c r="E170" s="431">
        <v>5.72</v>
      </c>
      <c r="F170" s="431">
        <v>5.72</v>
      </c>
      <c r="G170" s="641" t="s">
        <v>297</v>
      </c>
      <c r="H170" s="641"/>
    </row>
    <row r="171" spans="1:8" ht="15.5">
      <c r="A171" s="83">
        <v>39</v>
      </c>
      <c r="B171" s="284" t="s">
        <v>647</v>
      </c>
      <c r="C171" s="338" t="s">
        <v>123</v>
      </c>
      <c r="D171" s="431">
        <v>1</v>
      </c>
      <c r="E171" s="431">
        <v>1</v>
      </c>
      <c r="F171" s="431"/>
      <c r="G171" s="641" t="s">
        <v>297</v>
      </c>
      <c r="H171" s="641"/>
    </row>
    <row r="172" spans="1:8" ht="15.5">
      <c r="A172" s="83">
        <v>40</v>
      </c>
      <c r="B172" s="284" t="s">
        <v>648</v>
      </c>
      <c r="C172" s="338" t="s">
        <v>123</v>
      </c>
      <c r="D172" s="431">
        <v>5.0000000000000001E-3</v>
      </c>
      <c r="E172" s="431">
        <v>5.0000000000000001E-3</v>
      </c>
      <c r="F172" s="431">
        <v>5.0000000000000001E-3</v>
      </c>
      <c r="G172" s="641" t="s">
        <v>499</v>
      </c>
      <c r="H172" s="641"/>
    </row>
    <row r="173" spans="1:8" ht="15.5">
      <c r="A173" s="83">
        <v>41</v>
      </c>
      <c r="B173" s="284" t="s">
        <v>649</v>
      </c>
      <c r="C173" s="338" t="s">
        <v>123</v>
      </c>
      <c r="D173" s="431">
        <v>0.02</v>
      </c>
      <c r="E173" s="431">
        <v>0.02</v>
      </c>
      <c r="F173" s="431">
        <v>0.02</v>
      </c>
      <c r="G173" s="641" t="s">
        <v>293</v>
      </c>
      <c r="H173" s="641"/>
    </row>
    <row r="174" spans="1:8" ht="15.5">
      <c r="A174" s="83">
        <v>42</v>
      </c>
      <c r="B174" s="638" t="s">
        <v>651</v>
      </c>
      <c r="C174" s="641" t="s">
        <v>117</v>
      </c>
      <c r="D174" s="431">
        <v>2.37</v>
      </c>
      <c r="E174" s="431">
        <v>2.37</v>
      </c>
      <c r="F174" s="431"/>
      <c r="G174" s="641" t="s">
        <v>652</v>
      </c>
      <c r="H174" s="641"/>
    </row>
    <row r="175" spans="1:8" ht="31">
      <c r="A175" s="83">
        <v>43</v>
      </c>
      <c r="B175" s="638" t="s">
        <v>657</v>
      </c>
      <c r="C175" s="641" t="s">
        <v>114</v>
      </c>
      <c r="D175" s="431">
        <v>14.5</v>
      </c>
      <c r="E175" s="431">
        <v>14.5</v>
      </c>
      <c r="F175" s="431"/>
      <c r="G175" s="641" t="s">
        <v>295</v>
      </c>
      <c r="H175" s="641"/>
    </row>
    <row r="176" spans="1:8" ht="15.5">
      <c r="A176" s="83">
        <v>44</v>
      </c>
      <c r="B176" s="638" t="s">
        <v>839</v>
      </c>
      <c r="C176" s="641" t="s">
        <v>132</v>
      </c>
      <c r="D176" s="431">
        <v>2</v>
      </c>
      <c r="E176" s="431">
        <v>2</v>
      </c>
      <c r="F176" s="431"/>
      <c r="G176" s="641" t="s">
        <v>420</v>
      </c>
      <c r="H176" s="641"/>
    </row>
    <row r="177" spans="1:8" ht="15.5">
      <c r="A177" s="83">
        <v>45</v>
      </c>
      <c r="B177" s="638" t="s">
        <v>918</v>
      </c>
      <c r="C177" s="641" t="s">
        <v>129</v>
      </c>
      <c r="D177" s="431">
        <v>0.59</v>
      </c>
      <c r="E177" s="431">
        <v>0.59</v>
      </c>
      <c r="F177" s="431">
        <v>0.59</v>
      </c>
      <c r="G177" s="641" t="s">
        <v>265</v>
      </c>
      <c r="H177" s="641"/>
    </row>
    <row r="178" spans="1:8" ht="31">
      <c r="A178" s="83">
        <v>46</v>
      </c>
      <c r="B178" s="638" t="s">
        <v>919</v>
      </c>
      <c r="C178" s="641" t="s">
        <v>129</v>
      </c>
      <c r="D178" s="431"/>
      <c r="E178" s="431">
        <v>4.97</v>
      </c>
      <c r="F178" s="431"/>
      <c r="G178" s="641" t="s">
        <v>420</v>
      </c>
      <c r="H178" s="641"/>
    </row>
    <row r="179" spans="1:8" ht="31">
      <c r="A179" s="83">
        <v>47</v>
      </c>
      <c r="B179" s="638" t="s">
        <v>713</v>
      </c>
      <c r="C179" s="641" t="s">
        <v>153</v>
      </c>
      <c r="D179" s="431">
        <v>0.23</v>
      </c>
      <c r="E179" s="431">
        <v>0.23</v>
      </c>
      <c r="F179" s="431">
        <v>0.23</v>
      </c>
      <c r="G179" s="641" t="s">
        <v>427</v>
      </c>
      <c r="H179" s="641"/>
    </row>
    <row r="180" spans="1:8" ht="15.5">
      <c r="A180" s="83">
        <v>48</v>
      </c>
      <c r="B180" s="638" t="s">
        <v>907</v>
      </c>
      <c r="C180" s="641" t="s">
        <v>96</v>
      </c>
      <c r="D180" s="431">
        <v>0.36</v>
      </c>
      <c r="E180" s="431">
        <v>0.36</v>
      </c>
      <c r="F180" s="431">
        <v>0.36</v>
      </c>
      <c r="G180" s="641" t="s">
        <v>484</v>
      </c>
      <c r="H180" s="641"/>
    </row>
    <row r="181" spans="1:8" ht="15.5">
      <c r="A181" s="83">
        <v>49</v>
      </c>
      <c r="B181" s="638" t="s">
        <v>950</v>
      </c>
      <c r="C181" s="641" t="s">
        <v>96</v>
      </c>
      <c r="D181" s="431"/>
      <c r="E181" s="431">
        <v>2.92</v>
      </c>
      <c r="F181" s="431"/>
      <c r="G181" s="641" t="s">
        <v>554</v>
      </c>
      <c r="H181" s="641"/>
    </row>
    <row r="182" spans="1:8" ht="15.5">
      <c r="A182" s="83">
        <v>50</v>
      </c>
      <c r="B182" s="638" t="s">
        <v>750</v>
      </c>
      <c r="C182" s="641" t="s">
        <v>96</v>
      </c>
      <c r="D182" s="431"/>
      <c r="E182" s="431">
        <v>1.1299999999999999</v>
      </c>
      <c r="F182" s="431"/>
      <c r="G182" s="641" t="s">
        <v>554</v>
      </c>
      <c r="H182" s="641"/>
    </row>
    <row r="183" spans="1:8" s="566" customFormat="1" ht="16.5">
      <c r="A183" s="83">
        <v>51</v>
      </c>
      <c r="B183" s="85" t="s">
        <v>769</v>
      </c>
      <c r="C183" s="83" t="s">
        <v>153</v>
      </c>
      <c r="D183" s="432">
        <v>2.76</v>
      </c>
      <c r="E183" s="432">
        <v>0.85</v>
      </c>
      <c r="F183" s="59">
        <v>0.85</v>
      </c>
      <c r="G183" s="641" t="s">
        <v>265</v>
      </c>
      <c r="H183" s="433"/>
    </row>
    <row r="184" spans="1:8" s="566" customFormat="1" ht="31">
      <c r="A184" s="83">
        <v>52</v>
      </c>
      <c r="B184" s="85" t="s">
        <v>913</v>
      </c>
      <c r="C184" s="83" t="s">
        <v>153</v>
      </c>
      <c r="D184" s="432">
        <v>0.11</v>
      </c>
      <c r="E184" s="432">
        <v>0.11</v>
      </c>
      <c r="F184" s="710">
        <v>0.11</v>
      </c>
      <c r="G184" s="641" t="s">
        <v>603</v>
      </c>
      <c r="H184" s="433"/>
    </row>
    <row r="185" spans="1:8" s="65" customFormat="1" ht="15.5">
      <c r="A185" s="96" t="s">
        <v>28</v>
      </c>
      <c r="B185" s="95" t="s">
        <v>538</v>
      </c>
      <c r="C185" s="640"/>
      <c r="D185" s="703">
        <v>11.510200000000001</v>
      </c>
      <c r="E185" s="703">
        <v>11.510200000000001</v>
      </c>
      <c r="F185" s="703">
        <v>10.84</v>
      </c>
      <c r="G185" s="640"/>
      <c r="H185" s="640"/>
    </row>
    <row r="186" spans="1:8" ht="15.5">
      <c r="A186" s="83">
        <v>1</v>
      </c>
      <c r="B186" s="284" t="s">
        <v>663</v>
      </c>
      <c r="C186" s="338" t="s">
        <v>129</v>
      </c>
      <c r="D186" s="431">
        <v>0.15</v>
      </c>
      <c r="E186" s="431">
        <v>0.15</v>
      </c>
      <c r="F186" s="431">
        <v>0.15</v>
      </c>
      <c r="G186" s="641" t="s">
        <v>298</v>
      </c>
      <c r="H186" s="641"/>
    </row>
    <row r="187" spans="1:8" ht="31">
      <c r="A187" s="83">
        <v>2</v>
      </c>
      <c r="B187" s="85" t="s">
        <v>714</v>
      </c>
      <c r="C187" s="338" t="s">
        <v>117</v>
      </c>
      <c r="D187" s="431">
        <v>10</v>
      </c>
      <c r="E187" s="431">
        <v>10</v>
      </c>
      <c r="F187" s="431">
        <v>10</v>
      </c>
      <c r="G187" s="641" t="s">
        <v>265</v>
      </c>
      <c r="H187" s="641"/>
    </row>
    <row r="188" spans="1:8" ht="15.5">
      <c r="A188" s="83">
        <v>3</v>
      </c>
      <c r="B188" s="284" t="s">
        <v>916</v>
      </c>
      <c r="C188" s="338" t="s">
        <v>117</v>
      </c>
      <c r="D188" s="431">
        <v>0.69</v>
      </c>
      <c r="E188" s="431">
        <v>0.69</v>
      </c>
      <c r="F188" s="431">
        <v>0.69</v>
      </c>
      <c r="G188" s="641" t="s">
        <v>454</v>
      </c>
      <c r="H188" s="641"/>
    </row>
    <row r="189" spans="1:8" ht="15.5">
      <c r="A189" s="83">
        <v>4</v>
      </c>
      <c r="B189" s="284" t="s">
        <v>799</v>
      </c>
      <c r="C189" s="338" t="s">
        <v>114</v>
      </c>
      <c r="D189" s="431">
        <v>0.4</v>
      </c>
      <c r="E189" s="431">
        <v>0.4</v>
      </c>
      <c r="F189" s="431"/>
      <c r="G189" s="641" t="s">
        <v>265</v>
      </c>
      <c r="H189" s="641"/>
    </row>
    <row r="190" spans="1:8" ht="15.5">
      <c r="A190" s="83">
        <v>5</v>
      </c>
      <c r="B190" s="68" t="s">
        <v>789</v>
      </c>
      <c r="C190" s="338" t="s">
        <v>117</v>
      </c>
      <c r="D190" s="431">
        <v>0.26600000000000001</v>
      </c>
      <c r="E190" s="711">
        <v>0.26600000000000001</v>
      </c>
      <c r="F190" s="711"/>
      <c r="G190" s="67" t="s">
        <v>554</v>
      </c>
      <c r="H190" s="67"/>
    </row>
    <row r="191" spans="1:8" ht="13.5" customHeight="1">
      <c r="A191" s="307">
        <v>6</v>
      </c>
      <c r="B191" s="597" t="s">
        <v>951</v>
      </c>
      <c r="C191" s="309" t="s">
        <v>117</v>
      </c>
      <c r="D191" s="712">
        <v>4.1999999999999997E-3</v>
      </c>
      <c r="E191" s="713">
        <v>4.1999999999999997E-3</v>
      </c>
      <c r="F191" s="714"/>
      <c r="G191" s="598" t="s">
        <v>261</v>
      </c>
      <c r="H191" s="598"/>
    </row>
    <row r="192" spans="1:8" ht="22.5" customHeight="1">
      <c r="A192" s="797"/>
      <c r="B192" s="312"/>
      <c r="C192" s="797"/>
      <c r="D192" s="797"/>
      <c r="E192" s="797"/>
      <c r="F192" s="797"/>
      <c r="G192" s="797"/>
      <c r="H192" s="797"/>
    </row>
    <row r="193" spans="1:8" ht="22.5" customHeight="1">
      <c r="A193" s="797"/>
      <c r="B193" s="312"/>
      <c r="C193" s="797"/>
      <c r="D193" s="797"/>
      <c r="E193" s="797"/>
      <c r="F193" s="797"/>
      <c r="G193" s="797"/>
      <c r="H193" s="797"/>
    </row>
    <row r="194" spans="1:8" ht="22.5" customHeight="1">
      <c r="A194" s="797"/>
      <c r="B194" s="312"/>
      <c r="C194" s="797"/>
      <c r="D194" s="797"/>
      <c r="E194" s="797"/>
      <c r="F194" s="797"/>
      <c r="G194" s="797"/>
      <c r="H194" s="797"/>
    </row>
  </sheetData>
  <mergeCells count="9">
    <mergeCell ref="G2:G3"/>
    <mergeCell ref="A1:H1"/>
    <mergeCell ref="F2:F3"/>
    <mergeCell ref="H2:H3"/>
    <mergeCell ref="B2:B3"/>
    <mergeCell ref="C2:C3"/>
    <mergeCell ref="D2:D3"/>
    <mergeCell ref="A2:A3"/>
    <mergeCell ref="E2:E3"/>
  </mergeCells>
  <printOptions horizontalCentered="1"/>
  <pageMargins left="0.19685039370078741" right="0.19685039370078741" top="0.54" bottom="0.49" header="0.31496062992125984" footer="0.19685039370078741"/>
  <pageSetup paperSize="9" orientation="landscape" r:id="rId1"/>
  <headerFooter>
    <oddFooter>&amp;A&amp;RPage &amp;P</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76"/>
  <sheetViews>
    <sheetView tabSelected="1" zoomScaleNormal="100" zoomScaleSheetLayoutView="100" workbookViewId="0">
      <pane xSplit="3" ySplit="5" topLeftCell="D256" activePane="bottomRight" state="frozen"/>
      <selection pane="topRight" activeCell="D1" sqref="D1"/>
      <selection pane="bottomLeft" activeCell="A4" sqref="A4"/>
      <selection pane="bottomRight" sqref="A1:XFD1048576"/>
    </sheetView>
  </sheetViews>
  <sheetFormatPr defaultRowHeight="16.5"/>
  <cols>
    <col min="1" max="1" width="4.53515625" style="971" customWidth="1"/>
    <col min="2" max="2" width="28.53515625" style="971" customWidth="1"/>
    <col min="3" max="3" width="6.23046875" style="971" customWidth="1"/>
    <col min="4" max="5" width="9.84375" style="971" customWidth="1"/>
    <col min="6" max="6" width="77.53515625" style="971" customWidth="1"/>
    <col min="7" max="7" width="17.07421875" style="971" hidden="1" customWidth="1"/>
    <col min="8" max="58" width="0" style="971" hidden="1" customWidth="1"/>
    <col min="59" max="255" width="9.23046875" style="971"/>
    <col min="256" max="256" width="7.69140625" style="971" customWidth="1"/>
    <col min="257" max="257" width="45.07421875" style="971" customWidth="1"/>
    <col min="258" max="258" width="7.84375" style="971" customWidth="1"/>
    <col min="259" max="259" width="9.23046875" style="971"/>
    <col min="260" max="260" width="12.3046875" style="971" customWidth="1"/>
    <col min="261" max="261" width="9.23046875" style="971"/>
    <col min="262" max="262" width="69.23046875" style="971" customWidth="1"/>
    <col min="263" max="314" width="0" style="971" hidden="1" customWidth="1"/>
    <col min="315" max="511" width="9.23046875" style="971"/>
    <col min="512" max="512" width="7.69140625" style="971" customWidth="1"/>
    <col min="513" max="513" width="45.07421875" style="971" customWidth="1"/>
    <col min="514" max="514" width="7.84375" style="971" customWidth="1"/>
    <col min="515" max="515" width="9.23046875" style="971"/>
    <col min="516" max="516" width="12.3046875" style="971" customWidth="1"/>
    <col min="517" max="517" width="9.23046875" style="971"/>
    <col min="518" max="518" width="69.23046875" style="971" customWidth="1"/>
    <col min="519" max="570" width="0" style="971" hidden="1" customWidth="1"/>
    <col min="571" max="767" width="9.23046875" style="971"/>
    <col min="768" max="768" width="7.69140625" style="971" customWidth="1"/>
    <col min="769" max="769" width="45.07421875" style="971" customWidth="1"/>
    <col min="770" max="770" width="7.84375" style="971" customWidth="1"/>
    <col min="771" max="771" width="9.23046875" style="971"/>
    <col min="772" max="772" width="12.3046875" style="971" customWidth="1"/>
    <col min="773" max="773" width="9.23046875" style="971"/>
    <col min="774" max="774" width="69.23046875" style="971" customWidth="1"/>
    <col min="775" max="826" width="0" style="971" hidden="1" customWidth="1"/>
    <col min="827" max="1023" width="9.23046875" style="971"/>
    <col min="1024" max="1024" width="7.69140625" style="971" customWidth="1"/>
    <col min="1025" max="1025" width="45.07421875" style="971" customWidth="1"/>
    <col min="1026" max="1026" width="7.84375" style="971" customWidth="1"/>
    <col min="1027" max="1027" width="9.23046875" style="971"/>
    <col min="1028" max="1028" width="12.3046875" style="971" customWidth="1"/>
    <col min="1029" max="1029" width="9.23046875" style="971"/>
    <col min="1030" max="1030" width="69.23046875" style="971" customWidth="1"/>
    <col min="1031" max="1082" width="0" style="971" hidden="1" customWidth="1"/>
    <col min="1083" max="1279" width="9.23046875" style="971"/>
    <col min="1280" max="1280" width="7.69140625" style="971" customWidth="1"/>
    <col min="1281" max="1281" width="45.07421875" style="971" customWidth="1"/>
    <col min="1282" max="1282" width="7.84375" style="971" customWidth="1"/>
    <col min="1283" max="1283" width="9.23046875" style="971"/>
    <col min="1284" max="1284" width="12.3046875" style="971" customWidth="1"/>
    <col min="1285" max="1285" width="9.23046875" style="971"/>
    <col min="1286" max="1286" width="69.23046875" style="971" customWidth="1"/>
    <col min="1287" max="1338" width="0" style="971" hidden="1" customWidth="1"/>
    <col min="1339" max="1535" width="9.23046875" style="971"/>
    <col min="1536" max="1536" width="7.69140625" style="971" customWidth="1"/>
    <col min="1537" max="1537" width="45.07421875" style="971" customWidth="1"/>
    <col min="1538" max="1538" width="7.84375" style="971" customWidth="1"/>
    <col min="1539" max="1539" width="9.23046875" style="971"/>
    <col min="1540" max="1540" width="12.3046875" style="971" customWidth="1"/>
    <col min="1541" max="1541" width="9.23046875" style="971"/>
    <col min="1542" max="1542" width="69.23046875" style="971" customWidth="1"/>
    <col min="1543" max="1594" width="0" style="971" hidden="1" customWidth="1"/>
    <col min="1595" max="1791" width="9.23046875" style="971"/>
    <col min="1792" max="1792" width="7.69140625" style="971" customWidth="1"/>
    <col min="1793" max="1793" width="45.07421875" style="971" customWidth="1"/>
    <col min="1794" max="1794" width="7.84375" style="971" customWidth="1"/>
    <col min="1795" max="1795" width="9.23046875" style="971"/>
    <col min="1796" max="1796" width="12.3046875" style="971" customWidth="1"/>
    <col min="1797" max="1797" width="9.23046875" style="971"/>
    <col min="1798" max="1798" width="69.23046875" style="971" customWidth="1"/>
    <col min="1799" max="1850" width="0" style="971" hidden="1" customWidth="1"/>
    <col min="1851" max="2047" width="9.23046875" style="971"/>
    <col min="2048" max="2048" width="7.69140625" style="971" customWidth="1"/>
    <col min="2049" max="2049" width="45.07421875" style="971" customWidth="1"/>
    <col min="2050" max="2050" width="7.84375" style="971" customWidth="1"/>
    <col min="2051" max="2051" width="9.23046875" style="971"/>
    <col min="2052" max="2052" width="12.3046875" style="971" customWidth="1"/>
    <col min="2053" max="2053" width="9.23046875" style="971"/>
    <col min="2054" max="2054" width="69.23046875" style="971" customWidth="1"/>
    <col min="2055" max="2106" width="0" style="971" hidden="1" customWidth="1"/>
    <col min="2107" max="2303" width="9.23046875" style="971"/>
    <col min="2304" max="2304" width="7.69140625" style="971" customWidth="1"/>
    <col min="2305" max="2305" width="45.07421875" style="971" customWidth="1"/>
    <col min="2306" max="2306" width="7.84375" style="971" customWidth="1"/>
    <col min="2307" max="2307" width="9.23046875" style="971"/>
    <col min="2308" max="2308" width="12.3046875" style="971" customWidth="1"/>
    <col min="2309" max="2309" width="9.23046875" style="971"/>
    <col min="2310" max="2310" width="69.23046875" style="971" customWidth="1"/>
    <col min="2311" max="2362" width="0" style="971" hidden="1" customWidth="1"/>
    <col min="2363" max="2559" width="9.23046875" style="971"/>
    <col min="2560" max="2560" width="7.69140625" style="971" customWidth="1"/>
    <col min="2561" max="2561" width="45.07421875" style="971" customWidth="1"/>
    <col min="2562" max="2562" width="7.84375" style="971" customWidth="1"/>
    <col min="2563" max="2563" width="9.23046875" style="971"/>
    <col min="2564" max="2564" width="12.3046875" style="971" customWidth="1"/>
    <col min="2565" max="2565" width="9.23046875" style="971"/>
    <col min="2566" max="2566" width="69.23046875" style="971" customWidth="1"/>
    <col min="2567" max="2618" width="0" style="971" hidden="1" customWidth="1"/>
    <col min="2619" max="2815" width="9.23046875" style="971"/>
    <col min="2816" max="2816" width="7.69140625" style="971" customWidth="1"/>
    <col min="2817" max="2817" width="45.07421875" style="971" customWidth="1"/>
    <col min="2818" max="2818" width="7.84375" style="971" customWidth="1"/>
    <col min="2819" max="2819" width="9.23046875" style="971"/>
    <col min="2820" max="2820" width="12.3046875" style="971" customWidth="1"/>
    <col min="2821" max="2821" width="9.23046875" style="971"/>
    <col min="2822" max="2822" width="69.23046875" style="971" customWidth="1"/>
    <col min="2823" max="2874" width="0" style="971" hidden="1" customWidth="1"/>
    <col min="2875" max="3071" width="9.23046875" style="971"/>
    <col min="3072" max="3072" width="7.69140625" style="971" customWidth="1"/>
    <col min="3073" max="3073" width="45.07421875" style="971" customWidth="1"/>
    <col min="3074" max="3074" width="7.84375" style="971" customWidth="1"/>
    <col min="3075" max="3075" width="9.23046875" style="971"/>
    <col min="3076" max="3076" width="12.3046875" style="971" customWidth="1"/>
    <col min="3077" max="3077" width="9.23046875" style="971"/>
    <col min="3078" max="3078" width="69.23046875" style="971" customWidth="1"/>
    <col min="3079" max="3130" width="0" style="971" hidden="1" customWidth="1"/>
    <col min="3131" max="3327" width="9.23046875" style="971"/>
    <col min="3328" max="3328" width="7.69140625" style="971" customWidth="1"/>
    <col min="3329" max="3329" width="45.07421875" style="971" customWidth="1"/>
    <col min="3330" max="3330" width="7.84375" style="971" customWidth="1"/>
    <col min="3331" max="3331" width="9.23046875" style="971"/>
    <col min="3332" max="3332" width="12.3046875" style="971" customWidth="1"/>
    <col min="3333" max="3333" width="9.23046875" style="971"/>
    <col min="3334" max="3334" width="69.23046875" style="971" customWidth="1"/>
    <col min="3335" max="3386" width="0" style="971" hidden="1" customWidth="1"/>
    <col min="3387" max="3583" width="9.23046875" style="971"/>
    <col min="3584" max="3584" width="7.69140625" style="971" customWidth="1"/>
    <col min="3585" max="3585" width="45.07421875" style="971" customWidth="1"/>
    <col min="3586" max="3586" width="7.84375" style="971" customWidth="1"/>
    <col min="3587" max="3587" width="9.23046875" style="971"/>
    <col min="3588" max="3588" width="12.3046875" style="971" customWidth="1"/>
    <col min="3589" max="3589" width="9.23046875" style="971"/>
    <col min="3590" max="3590" width="69.23046875" style="971" customWidth="1"/>
    <col min="3591" max="3642" width="0" style="971" hidden="1" customWidth="1"/>
    <col min="3643" max="3839" width="9.23046875" style="971"/>
    <col min="3840" max="3840" width="7.69140625" style="971" customWidth="1"/>
    <col min="3841" max="3841" width="45.07421875" style="971" customWidth="1"/>
    <col min="3842" max="3842" width="7.84375" style="971" customWidth="1"/>
    <col min="3843" max="3843" width="9.23046875" style="971"/>
    <col min="3844" max="3844" width="12.3046875" style="971" customWidth="1"/>
    <col min="3845" max="3845" width="9.23046875" style="971"/>
    <col min="3846" max="3846" width="69.23046875" style="971" customWidth="1"/>
    <col min="3847" max="3898" width="0" style="971" hidden="1" customWidth="1"/>
    <col min="3899" max="4095" width="9.23046875" style="971"/>
    <col min="4096" max="4096" width="7.69140625" style="971" customWidth="1"/>
    <col min="4097" max="4097" width="45.07421875" style="971" customWidth="1"/>
    <col min="4098" max="4098" width="7.84375" style="971" customWidth="1"/>
    <col min="4099" max="4099" width="9.23046875" style="971"/>
    <col min="4100" max="4100" width="12.3046875" style="971" customWidth="1"/>
    <col min="4101" max="4101" width="9.23046875" style="971"/>
    <col min="4102" max="4102" width="69.23046875" style="971" customWidth="1"/>
    <col min="4103" max="4154" width="0" style="971" hidden="1" customWidth="1"/>
    <col min="4155" max="4351" width="9.23046875" style="971"/>
    <col min="4352" max="4352" width="7.69140625" style="971" customWidth="1"/>
    <col min="4353" max="4353" width="45.07421875" style="971" customWidth="1"/>
    <col min="4354" max="4354" width="7.84375" style="971" customWidth="1"/>
    <col min="4355" max="4355" width="9.23046875" style="971"/>
    <col min="4356" max="4356" width="12.3046875" style="971" customWidth="1"/>
    <col min="4357" max="4357" width="9.23046875" style="971"/>
    <col min="4358" max="4358" width="69.23046875" style="971" customWidth="1"/>
    <col min="4359" max="4410" width="0" style="971" hidden="1" customWidth="1"/>
    <col min="4411" max="4607" width="9.23046875" style="971"/>
    <col min="4608" max="4608" width="7.69140625" style="971" customWidth="1"/>
    <col min="4609" max="4609" width="45.07421875" style="971" customWidth="1"/>
    <col min="4610" max="4610" width="7.84375" style="971" customWidth="1"/>
    <col min="4611" max="4611" width="9.23046875" style="971"/>
    <col min="4612" max="4612" width="12.3046875" style="971" customWidth="1"/>
    <col min="4613" max="4613" width="9.23046875" style="971"/>
    <col min="4614" max="4614" width="69.23046875" style="971" customWidth="1"/>
    <col min="4615" max="4666" width="0" style="971" hidden="1" customWidth="1"/>
    <col min="4667" max="4863" width="9.23046875" style="971"/>
    <col min="4864" max="4864" width="7.69140625" style="971" customWidth="1"/>
    <col min="4865" max="4865" width="45.07421875" style="971" customWidth="1"/>
    <col min="4866" max="4866" width="7.84375" style="971" customWidth="1"/>
    <col min="4867" max="4867" width="9.23046875" style="971"/>
    <col min="4868" max="4868" width="12.3046875" style="971" customWidth="1"/>
    <col min="4869" max="4869" width="9.23046875" style="971"/>
    <col min="4870" max="4870" width="69.23046875" style="971" customWidth="1"/>
    <col min="4871" max="4922" width="0" style="971" hidden="1" customWidth="1"/>
    <col min="4923" max="5119" width="9.23046875" style="971"/>
    <col min="5120" max="5120" width="7.69140625" style="971" customWidth="1"/>
    <col min="5121" max="5121" width="45.07421875" style="971" customWidth="1"/>
    <col min="5122" max="5122" width="7.84375" style="971" customWidth="1"/>
    <col min="5123" max="5123" width="9.23046875" style="971"/>
    <col min="5124" max="5124" width="12.3046875" style="971" customWidth="1"/>
    <col min="5125" max="5125" width="9.23046875" style="971"/>
    <col min="5126" max="5126" width="69.23046875" style="971" customWidth="1"/>
    <col min="5127" max="5178" width="0" style="971" hidden="1" customWidth="1"/>
    <col min="5179" max="5375" width="9.23046875" style="971"/>
    <col min="5376" max="5376" width="7.69140625" style="971" customWidth="1"/>
    <col min="5377" max="5377" width="45.07421875" style="971" customWidth="1"/>
    <col min="5378" max="5378" width="7.84375" style="971" customWidth="1"/>
    <col min="5379" max="5379" width="9.23046875" style="971"/>
    <col min="5380" max="5380" width="12.3046875" style="971" customWidth="1"/>
    <col min="5381" max="5381" width="9.23046875" style="971"/>
    <col min="5382" max="5382" width="69.23046875" style="971" customWidth="1"/>
    <col min="5383" max="5434" width="0" style="971" hidden="1" customWidth="1"/>
    <col min="5435" max="5631" width="9.23046875" style="971"/>
    <col min="5632" max="5632" width="7.69140625" style="971" customWidth="1"/>
    <col min="5633" max="5633" width="45.07421875" style="971" customWidth="1"/>
    <col min="5634" max="5634" width="7.84375" style="971" customWidth="1"/>
    <col min="5635" max="5635" width="9.23046875" style="971"/>
    <col min="5636" max="5636" width="12.3046875" style="971" customWidth="1"/>
    <col min="5637" max="5637" width="9.23046875" style="971"/>
    <col min="5638" max="5638" width="69.23046875" style="971" customWidth="1"/>
    <col min="5639" max="5690" width="0" style="971" hidden="1" customWidth="1"/>
    <col min="5691" max="5887" width="9.23046875" style="971"/>
    <col min="5888" max="5888" width="7.69140625" style="971" customWidth="1"/>
    <col min="5889" max="5889" width="45.07421875" style="971" customWidth="1"/>
    <col min="5890" max="5890" width="7.84375" style="971" customWidth="1"/>
    <col min="5891" max="5891" width="9.23046875" style="971"/>
    <col min="5892" max="5892" width="12.3046875" style="971" customWidth="1"/>
    <col min="5893" max="5893" width="9.23046875" style="971"/>
    <col min="5894" max="5894" width="69.23046875" style="971" customWidth="1"/>
    <col min="5895" max="5946" width="0" style="971" hidden="1" customWidth="1"/>
    <col min="5947" max="6143" width="9.23046875" style="971"/>
    <col min="6144" max="6144" width="7.69140625" style="971" customWidth="1"/>
    <col min="6145" max="6145" width="45.07421875" style="971" customWidth="1"/>
    <col min="6146" max="6146" width="7.84375" style="971" customWidth="1"/>
    <col min="6147" max="6147" width="9.23046875" style="971"/>
    <col min="6148" max="6148" width="12.3046875" style="971" customWidth="1"/>
    <col min="6149" max="6149" width="9.23046875" style="971"/>
    <col min="6150" max="6150" width="69.23046875" style="971" customWidth="1"/>
    <col min="6151" max="6202" width="0" style="971" hidden="1" customWidth="1"/>
    <col min="6203" max="6399" width="9.23046875" style="971"/>
    <col min="6400" max="6400" width="7.69140625" style="971" customWidth="1"/>
    <col min="6401" max="6401" width="45.07421875" style="971" customWidth="1"/>
    <col min="6402" max="6402" width="7.84375" style="971" customWidth="1"/>
    <col min="6403" max="6403" width="9.23046875" style="971"/>
    <col min="6404" max="6404" width="12.3046875" style="971" customWidth="1"/>
    <col min="6405" max="6405" width="9.23046875" style="971"/>
    <col min="6406" max="6406" width="69.23046875" style="971" customWidth="1"/>
    <col min="6407" max="6458" width="0" style="971" hidden="1" customWidth="1"/>
    <col min="6459" max="6655" width="9.23046875" style="971"/>
    <col min="6656" max="6656" width="7.69140625" style="971" customWidth="1"/>
    <col min="6657" max="6657" width="45.07421875" style="971" customWidth="1"/>
    <col min="6658" max="6658" width="7.84375" style="971" customWidth="1"/>
    <col min="6659" max="6659" width="9.23046875" style="971"/>
    <col min="6660" max="6660" width="12.3046875" style="971" customWidth="1"/>
    <col min="6661" max="6661" width="9.23046875" style="971"/>
    <col min="6662" max="6662" width="69.23046875" style="971" customWidth="1"/>
    <col min="6663" max="6714" width="0" style="971" hidden="1" customWidth="1"/>
    <col min="6715" max="6911" width="9.23046875" style="971"/>
    <col min="6912" max="6912" width="7.69140625" style="971" customWidth="1"/>
    <col min="6913" max="6913" width="45.07421875" style="971" customWidth="1"/>
    <col min="6914" max="6914" width="7.84375" style="971" customWidth="1"/>
    <col min="6915" max="6915" width="9.23046875" style="971"/>
    <col min="6916" max="6916" width="12.3046875" style="971" customWidth="1"/>
    <col min="6917" max="6917" width="9.23046875" style="971"/>
    <col min="6918" max="6918" width="69.23046875" style="971" customWidth="1"/>
    <col min="6919" max="6970" width="0" style="971" hidden="1" customWidth="1"/>
    <col min="6971" max="7167" width="9.23046875" style="971"/>
    <col min="7168" max="7168" width="7.69140625" style="971" customWidth="1"/>
    <col min="7169" max="7169" width="45.07421875" style="971" customWidth="1"/>
    <col min="7170" max="7170" width="7.84375" style="971" customWidth="1"/>
    <col min="7171" max="7171" width="9.23046875" style="971"/>
    <col min="7172" max="7172" width="12.3046875" style="971" customWidth="1"/>
    <col min="7173" max="7173" width="9.23046875" style="971"/>
    <col min="7174" max="7174" width="69.23046875" style="971" customWidth="1"/>
    <col min="7175" max="7226" width="0" style="971" hidden="1" customWidth="1"/>
    <col min="7227" max="7423" width="9.23046875" style="971"/>
    <col min="7424" max="7424" width="7.69140625" style="971" customWidth="1"/>
    <col min="7425" max="7425" width="45.07421875" style="971" customWidth="1"/>
    <col min="7426" max="7426" width="7.84375" style="971" customWidth="1"/>
    <col min="7427" max="7427" width="9.23046875" style="971"/>
    <col min="7428" max="7428" width="12.3046875" style="971" customWidth="1"/>
    <col min="7429" max="7429" width="9.23046875" style="971"/>
    <col min="7430" max="7430" width="69.23046875" style="971" customWidth="1"/>
    <col min="7431" max="7482" width="0" style="971" hidden="1" customWidth="1"/>
    <col min="7483" max="7679" width="9.23046875" style="971"/>
    <col min="7680" max="7680" width="7.69140625" style="971" customWidth="1"/>
    <col min="7681" max="7681" width="45.07421875" style="971" customWidth="1"/>
    <col min="7682" max="7682" width="7.84375" style="971" customWidth="1"/>
    <col min="7683" max="7683" width="9.23046875" style="971"/>
    <col min="7684" max="7684" width="12.3046875" style="971" customWidth="1"/>
    <col min="7685" max="7685" width="9.23046875" style="971"/>
    <col min="7686" max="7686" width="69.23046875" style="971" customWidth="1"/>
    <col min="7687" max="7738" width="0" style="971" hidden="1" customWidth="1"/>
    <col min="7739" max="7935" width="9.23046875" style="971"/>
    <col min="7936" max="7936" width="7.69140625" style="971" customWidth="1"/>
    <col min="7937" max="7937" width="45.07421875" style="971" customWidth="1"/>
    <col min="7938" max="7938" width="7.84375" style="971" customWidth="1"/>
    <col min="7939" max="7939" width="9.23046875" style="971"/>
    <col min="7940" max="7940" width="12.3046875" style="971" customWidth="1"/>
    <col min="7941" max="7941" width="9.23046875" style="971"/>
    <col min="7942" max="7942" width="69.23046875" style="971" customWidth="1"/>
    <col min="7943" max="7994" width="0" style="971" hidden="1" customWidth="1"/>
    <col min="7995" max="8191" width="9.23046875" style="971"/>
    <col min="8192" max="8192" width="7.69140625" style="971" customWidth="1"/>
    <col min="8193" max="8193" width="45.07421875" style="971" customWidth="1"/>
    <col min="8194" max="8194" width="7.84375" style="971" customWidth="1"/>
    <col min="8195" max="8195" width="9.23046875" style="971"/>
    <col min="8196" max="8196" width="12.3046875" style="971" customWidth="1"/>
    <col min="8197" max="8197" width="9.23046875" style="971"/>
    <col min="8198" max="8198" width="69.23046875" style="971" customWidth="1"/>
    <col min="8199" max="8250" width="0" style="971" hidden="1" customWidth="1"/>
    <col min="8251" max="8447" width="9.23046875" style="971"/>
    <col min="8448" max="8448" width="7.69140625" style="971" customWidth="1"/>
    <col min="8449" max="8449" width="45.07421875" style="971" customWidth="1"/>
    <col min="8450" max="8450" width="7.84375" style="971" customWidth="1"/>
    <col min="8451" max="8451" width="9.23046875" style="971"/>
    <col min="8452" max="8452" width="12.3046875" style="971" customWidth="1"/>
    <col min="8453" max="8453" width="9.23046875" style="971"/>
    <col min="8454" max="8454" width="69.23046875" style="971" customWidth="1"/>
    <col min="8455" max="8506" width="0" style="971" hidden="1" customWidth="1"/>
    <col min="8507" max="8703" width="9.23046875" style="971"/>
    <col min="8704" max="8704" width="7.69140625" style="971" customWidth="1"/>
    <col min="8705" max="8705" width="45.07421875" style="971" customWidth="1"/>
    <col min="8706" max="8706" width="7.84375" style="971" customWidth="1"/>
    <col min="8707" max="8707" width="9.23046875" style="971"/>
    <col min="8708" max="8708" width="12.3046875" style="971" customWidth="1"/>
    <col min="8709" max="8709" width="9.23046875" style="971"/>
    <col min="8710" max="8710" width="69.23046875" style="971" customWidth="1"/>
    <col min="8711" max="8762" width="0" style="971" hidden="1" customWidth="1"/>
    <col min="8763" max="8959" width="9.23046875" style="971"/>
    <col min="8960" max="8960" width="7.69140625" style="971" customWidth="1"/>
    <col min="8961" max="8961" width="45.07421875" style="971" customWidth="1"/>
    <col min="8962" max="8962" width="7.84375" style="971" customWidth="1"/>
    <col min="8963" max="8963" width="9.23046875" style="971"/>
    <col min="8964" max="8964" width="12.3046875" style="971" customWidth="1"/>
    <col min="8965" max="8965" width="9.23046875" style="971"/>
    <col min="8966" max="8966" width="69.23046875" style="971" customWidth="1"/>
    <col min="8967" max="9018" width="0" style="971" hidden="1" customWidth="1"/>
    <col min="9019" max="9215" width="9.23046875" style="971"/>
    <col min="9216" max="9216" width="7.69140625" style="971" customWidth="1"/>
    <col min="9217" max="9217" width="45.07421875" style="971" customWidth="1"/>
    <col min="9218" max="9218" width="7.84375" style="971" customWidth="1"/>
    <col min="9219" max="9219" width="9.23046875" style="971"/>
    <col min="9220" max="9220" width="12.3046875" style="971" customWidth="1"/>
    <col min="9221" max="9221" width="9.23046875" style="971"/>
    <col min="9222" max="9222" width="69.23046875" style="971" customWidth="1"/>
    <col min="9223" max="9274" width="0" style="971" hidden="1" customWidth="1"/>
    <col min="9275" max="9471" width="9.23046875" style="971"/>
    <col min="9472" max="9472" width="7.69140625" style="971" customWidth="1"/>
    <col min="9473" max="9473" width="45.07421875" style="971" customWidth="1"/>
    <col min="9474" max="9474" width="7.84375" style="971" customWidth="1"/>
    <col min="9475" max="9475" width="9.23046875" style="971"/>
    <col min="9476" max="9476" width="12.3046875" style="971" customWidth="1"/>
    <col min="9477" max="9477" width="9.23046875" style="971"/>
    <col min="9478" max="9478" width="69.23046875" style="971" customWidth="1"/>
    <col min="9479" max="9530" width="0" style="971" hidden="1" customWidth="1"/>
    <col min="9531" max="9727" width="9.23046875" style="971"/>
    <col min="9728" max="9728" width="7.69140625" style="971" customWidth="1"/>
    <col min="9729" max="9729" width="45.07421875" style="971" customWidth="1"/>
    <col min="9730" max="9730" width="7.84375" style="971" customWidth="1"/>
    <col min="9731" max="9731" width="9.23046875" style="971"/>
    <col min="9732" max="9732" width="12.3046875" style="971" customWidth="1"/>
    <col min="9733" max="9733" width="9.23046875" style="971"/>
    <col min="9734" max="9734" width="69.23046875" style="971" customWidth="1"/>
    <col min="9735" max="9786" width="0" style="971" hidden="1" customWidth="1"/>
    <col min="9787" max="9983" width="9.23046875" style="971"/>
    <col min="9984" max="9984" width="7.69140625" style="971" customWidth="1"/>
    <col min="9985" max="9985" width="45.07421875" style="971" customWidth="1"/>
    <col min="9986" max="9986" width="7.84375" style="971" customWidth="1"/>
    <col min="9987" max="9987" width="9.23046875" style="971"/>
    <col min="9988" max="9988" width="12.3046875" style="971" customWidth="1"/>
    <col min="9989" max="9989" width="9.23046875" style="971"/>
    <col min="9990" max="9990" width="69.23046875" style="971" customWidth="1"/>
    <col min="9991" max="10042" width="0" style="971" hidden="1" customWidth="1"/>
    <col min="10043" max="10239" width="9.23046875" style="971"/>
    <col min="10240" max="10240" width="7.69140625" style="971" customWidth="1"/>
    <col min="10241" max="10241" width="45.07421875" style="971" customWidth="1"/>
    <col min="10242" max="10242" width="7.84375" style="971" customWidth="1"/>
    <col min="10243" max="10243" width="9.23046875" style="971"/>
    <col min="10244" max="10244" width="12.3046875" style="971" customWidth="1"/>
    <col min="10245" max="10245" width="9.23046875" style="971"/>
    <col min="10246" max="10246" width="69.23046875" style="971" customWidth="1"/>
    <col min="10247" max="10298" width="0" style="971" hidden="1" customWidth="1"/>
    <col min="10299" max="10495" width="9.23046875" style="971"/>
    <col min="10496" max="10496" width="7.69140625" style="971" customWidth="1"/>
    <col min="10497" max="10497" width="45.07421875" style="971" customWidth="1"/>
    <col min="10498" max="10498" width="7.84375" style="971" customWidth="1"/>
    <col min="10499" max="10499" width="9.23046875" style="971"/>
    <col min="10500" max="10500" width="12.3046875" style="971" customWidth="1"/>
    <col min="10501" max="10501" width="9.23046875" style="971"/>
    <col min="10502" max="10502" width="69.23046875" style="971" customWidth="1"/>
    <col min="10503" max="10554" width="0" style="971" hidden="1" customWidth="1"/>
    <col min="10555" max="10751" width="9.23046875" style="971"/>
    <col min="10752" max="10752" width="7.69140625" style="971" customWidth="1"/>
    <col min="10753" max="10753" width="45.07421875" style="971" customWidth="1"/>
    <col min="10754" max="10754" width="7.84375" style="971" customWidth="1"/>
    <col min="10755" max="10755" width="9.23046875" style="971"/>
    <col min="10756" max="10756" width="12.3046875" style="971" customWidth="1"/>
    <col min="10757" max="10757" width="9.23046875" style="971"/>
    <col min="10758" max="10758" width="69.23046875" style="971" customWidth="1"/>
    <col min="10759" max="10810" width="0" style="971" hidden="1" customWidth="1"/>
    <col min="10811" max="11007" width="9.23046875" style="971"/>
    <col min="11008" max="11008" width="7.69140625" style="971" customWidth="1"/>
    <col min="11009" max="11009" width="45.07421875" style="971" customWidth="1"/>
    <col min="11010" max="11010" width="7.84375" style="971" customWidth="1"/>
    <col min="11011" max="11011" width="9.23046875" style="971"/>
    <col min="11012" max="11012" width="12.3046875" style="971" customWidth="1"/>
    <col min="11013" max="11013" width="9.23046875" style="971"/>
    <col min="11014" max="11014" width="69.23046875" style="971" customWidth="1"/>
    <col min="11015" max="11066" width="0" style="971" hidden="1" customWidth="1"/>
    <col min="11067" max="11263" width="9.23046875" style="971"/>
    <col min="11264" max="11264" width="7.69140625" style="971" customWidth="1"/>
    <col min="11265" max="11265" width="45.07421875" style="971" customWidth="1"/>
    <col min="11266" max="11266" width="7.84375" style="971" customWidth="1"/>
    <col min="11267" max="11267" width="9.23046875" style="971"/>
    <col min="11268" max="11268" width="12.3046875" style="971" customWidth="1"/>
    <col min="11269" max="11269" width="9.23046875" style="971"/>
    <col min="11270" max="11270" width="69.23046875" style="971" customWidth="1"/>
    <col min="11271" max="11322" width="0" style="971" hidden="1" customWidth="1"/>
    <col min="11323" max="11519" width="9.23046875" style="971"/>
    <col min="11520" max="11520" width="7.69140625" style="971" customWidth="1"/>
    <col min="11521" max="11521" width="45.07421875" style="971" customWidth="1"/>
    <col min="11522" max="11522" width="7.84375" style="971" customWidth="1"/>
    <col min="11523" max="11523" width="9.23046875" style="971"/>
    <col min="11524" max="11524" width="12.3046875" style="971" customWidth="1"/>
    <col min="11525" max="11525" width="9.23046875" style="971"/>
    <col min="11526" max="11526" width="69.23046875" style="971" customWidth="1"/>
    <col min="11527" max="11578" width="0" style="971" hidden="1" customWidth="1"/>
    <col min="11579" max="11775" width="9.23046875" style="971"/>
    <col min="11776" max="11776" width="7.69140625" style="971" customWidth="1"/>
    <col min="11777" max="11777" width="45.07421875" style="971" customWidth="1"/>
    <col min="11778" max="11778" width="7.84375" style="971" customWidth="1"/>
    <col min="11779" max="11779" width="9.23046875" style="971"/>
    <col min="11780" max="11780" width="12.3046875" style="971" customWidth="1"/>
    <col min="11781" max="11781" width="9.23046875" style="971"/>
    <col min="11782" max="11782" width="69.23046875" style="971" customWidth="1"/>
    <col min="11783" max="11834" width="0" style="971" hidden="1" customWidth="1"/>
    <col min="11835" max="12031" width="9.23046875" style="971"/>
    <col min="12032" max="12032" width="7.69140625" style="971" customWidth="1"/>
    <col min="12033" max="12033" width="45.07421875" style="971" customWidth="1"/>
    <col min="12034" max="12034" width="7.84375" style="971" customWidth="1"/>
    <col min="12035" max="12035" width="9.23046875" style="971"/>
    <col min="12036" max="12036" width="12.3046875" style="971" customWidth="1"/>
    <col min="12037" max="12037" width="9.23046875" style="971"/>
    <col min="12038" max="12038" width="69.23046875" style="971" customWidth="1"/>
    <col min="12039" max="12090" width="0" style="971" hidden="1" customWidth="1"/>
    <col min="12091" max="12287" width="9.23046875" style="971"/>
    <col min="12288" max="12288" width="7.69140625" style="971" customWidth="1"/>
    <col min="12289" max="12289" width="45.07421875" style="971" customWidth="1"/>
    <col min="12290" max="12290" width="7.84375" style="971" customWidth="1"/>
    <col min="12291" max="12291" width="9.23046875" style="971"/>
    <col min="12292" max="12292" width="12.3046875" style="971" customWidth="1"/>
    <col min="12293" max="12293" width="9.23046875" style="971"/>
    <col min="12294" max="12294" width="69.23046875" style="971" customWidth="1"/>
    <col min="12295" max="12346" width="0" style="971" hidden="1" customWidth="1"/>
    <col min="12347" max="12543" width="9.23046875" style="971"/>
    <col min="12544" max="12544" width="7.69140625" style="971" customWidth="1"/>
    <col min="12545" max="12545" width="45.07421875" style="971" customWidth="1"/>
    <col min="12546" max="12546" width="7.84375" style="971" customWidth="1"/>
    <col min="12547" max="12547" width="9.23046875" style="971"/>
    <col min="12548" max="12548" width="12.3046875" style="971" customWidth="1"/>
    <col min="12549" max="12549" width="9.23046875" style="971"/>
    <col min="12550" max="12550" width="69.23046875" style="971" customWidth="1"/>
    <col min="12551" max="12602" width="0" style="971" hidden="1" customWidth="1"/>
    <col min="12603" max="12799" width="9.23046875" style="971"/>
    <col min="12800" max="12800" width="7.69140625" style="971" customWidth="1"/>
    <col min="12801" max="12801" width="45.07421875" style="971" customWidth="1"/>
    <col min="12802" max="12802" width="7.84375" style="971" customWidth="1"/>
    <col min="12803" max="12803" width="9.23046875" style="971"/>
    <col min="12804" max="12804" width="12.3046875" style="971" customWidth="1"/>
    <col min="12805" max="12805" width="9.23046875" style="971"/>
    <col min="12806" max="12806" width="69.23046875" style="971" customWidth="1"/>
    <col min="12807" max="12858" width="0" style="971" hidden="1" customWidth="1"/>
    <col min="12859" max="13055" width="9.23046875" style="971"/>
    <col min="13056" max="13056" width="7.69140625" style="971" customWidth="1"/>
    <col min="13057" max="13057" width="45.07421875" style="971" customWidth="1"/>
    <col min="13058" max="13058" width="7.84375" style="971" customWidth="1"/>
    <col min="13059" max="13059" width="9.23046875" style="971"/>
    <col min="13060" max="13060" width="12.3046875" style="971" customWidth="1"/>
    <col min="13061" max="13061" width="9.23046875" style="971"/>
    <col min="13062" max="13062" width="69.23046875" style="971" customWidth="1"/>
    <col min="13063" max="13114" width="0" style="971" hidden="1" customWidth="1"/>
    <col min="13115" max="13311" width="9.23046875" style="971"/>
    <col min="13312" max="13312" width="7.69140625" style="971" customWidth="1"/>
    <col min="13313" max="13313" width="45.07421875" style="971" customWidth="1"/>
    <col min="13314" max="13314" width="7.84375" style="971" customWidth="1"/>
    <col min="13315" max="13315" width="9.23046875" style="971"/>
    <col min="13316" max="13316" width="12.3046875" style="971" customWidth="1"/>
    <col min="13317" max="13317" width="9.23046875" style="971"/>
    <col min="13318" max="13318" width="69.23046875" style="971" customWidth="1"/>
    <col min="13319" max="13370" width="0" style="971" hidden="1" customWidth="1"/>
    <col min="13371" max="13567" width="9.23046875" style="971"/>
    <col min="13568" max="13568" width="7.69140625" style="971" customWidth="1"/>
    <col min="13569" max="13569" width="45.07421875" style="971" customWidth="1"/>
    <col min="13570" max="13570" width="7.84375" style="971" customWidth="1"/>
    <col min="13571" max="13571" width="9.23046875" style="971"/>
    <col min="13572" max="13572" width="12.3046875" style="971" customWidth="1"/>
    <col min="13573" max="13573" width="9.23046875" style="971"/>
    <col min="13574" max="13574" width="69.23046875" style="971" customWidth="1"/>
    <col min="13575" max="13626" width="0" style="971" hidden="1" customWidth="1"/>
    <col min="13627" max="13823" width="9.23046875" style="971"/>
    <col min="13824" max="13824" width="7.69140625" style="971" customWidth="1"/>
    <col min="13825" max="13825" width="45.07421875" style="971" customWidth="1"/>
    <col min="13826" max="13826" width="7.84375" style="971" customWidth="1"/>
    <col min="13827" max="13827" width="9.23046875" style="971"/>
    <col min="13828" max="13828" width="12.3046875" style="971" customWidth="1"/>
    <col min="13829" max="13829" width="9.23046875" style="971"/>
    <col min="13830" max="13830" width="69.23046875" style="971" customWidth="1"/>
    <col min="13831" max="13882" width="0" style="971" hidden="1" customWidth="1"/>
    <col min="13883" max="14079" width="9.23046875" style="971"/>
    <col min="14080" max="14080" width="7.69140625" style="971" customWidth="1"/>
    <col min="14081" max="14081" width="45.07421875" style="971" customWidth="1"/>
    <col min="14082" max="14082" width="7.84375" style="971" customWidth="1"/>
    <col min="14083" max="14083" width="9.23046875" style="971"/>
    <col min="14084" max="14084" width="12.3046875" style="971" customWidth="1"/>
    <col min="14085" max="14085" width="9.23046875" style="971"/>
    <col min="14086" max="14086" width="69.23046875" style="971" customWidth="1"/>
    <col min="14087" max="14138" width="0" style="971" hidden="1" customWidth="1"/>
    <col min="14139" max="14335" width="9.23046875" style="971"/>
    <col min="14336" max="14336" width="7.69140625" style="971" customWidth="1"/>
    <col min="14337" max="14337" width="45.07421875" style="971" customWidth="1"/>
    <col min="14338" max="14338" width="7.84375" style="971" customWidth="1"/>
    <col min="14339" max="14339" width="9.23046875" style="971"/>
    <col min="14340" max="14340" width="12.3046875" style="971" customWidth="1"/>
    <col min="14341" max="14341" width="9.23046875" style="971"/>
    <col min="14342" max="14342" width="69.23046875" style="971" customWidth="1"/>
    <col min="14343" max="14394" width="0" style="971" hidden="1" customWidth="1"/>
    <col min="14395" max="14591" width="9.23046875" style="971"/>
    <col min="14592" max="14592" width="7.69140625" style="971" customWidth="1"/>
    <col min="14593" max="14593" width="45.07421875" style="971" customWidth="1"/>
    <col min="14594" max="14594" width="7.84375" style="971" customWidth="1"/>
    <col min="14595" max="14595" width="9.23046875" style="971"/>
    <col min="14596" max="14596" width="12.3046875" style="971" customWidth="1"/>
    <col min="14597" max="14597" width="9.23046875" style="971"/>
    <col min="14598" max="14598" width="69.23046875" style="971" customWidth="1"/>
    <col min="14599" max="14650" width="0" style="971" hidden="1" customWidth="1"/>
    <col min="14651" max="14847" width="9.23046875" style="971"/>
    <col min="14848" max="14848" width="7.69140625" style="971" customWidth="1"/>
    <col min="14849" max="14849" width="45.07421875" style="971" customWidth="1"/>
    <col min="14850" max="14850" width="7.84375" style="971" customWidth="1"/>
    <col min="14851" max="14851" width="9.23046875" style="971"/>
    <col min="14852" max="14852" width="12.3046875" style="971" customWidth="1"/>
    <col min="14853" max="14853" width="9.23046875" style="971"/>
    <col min="14854" max="14854" width="69.23046875" style="971" customWidth="1"/>
    <col min="14855" max="14906" width="0" style="971" hidden="1" customWidth="1"/>
    <col min="14907" max="15103" width="9.23046875" style="971"/>
    <col min="15104" max="15104" width="7.69140625" style="971" customWidth="1"/>
    <col min="15105" max="15105" width="45.07421875" style="971" customWidth="1"/>
    <col min="15106" max="15106" width="7.84375" style="971" customWidth="1"/>
    <col min="15107" max="15107" width="9.23046875" style="971"/>
    <col min="15108" max="15108" width="12.3046875" style="971" customWidth="1"/>
    <col min="15109" max="15109" width="9.23046875" style="971"/>
    <col min="15110" max="15110" width="69.23046875" style="971" customWidth="1"/>
    <col min="15111" max="15162" width="0" style="971" hidden="1" customWidth="1"/>
    <col min="15163" max="15359" width="9.23046875" style="971"/>
    <col min="15360" max="15360" width="7.69140625" style="971" customWidth="1"/>
    <col min="15361" max="15361" width="45.07421875" style="971" customWidth="1"/>
    <col min="15362" max="15362" width="7.84375" style="971" customWidth="1"/>
    <col min="15363" max="15363" width="9.23046875" style="971"/>
    <col min="15364" max="15364" width="12.3046875" style="971" customWidth="1"/>
    <col min="15365" max="15365" width="9.23046875" style="971"/>
    <col min="15366" max="15366" width="69.23046875" style="971" customWidth="1"/>
    <col min="15367" max="15418" width="0" style="971" hidden="1" customWidth="1"/>
    <col min="15419" max="15615" width="9.23046875" style="971"/>
    <col min="15616" max="15616" width="7.69140625" style="971" customWidth="1"/>
    <col min="15617" max="15617" width="45.07421875" style="971" customWidth="1"/>
    <col min="15618" max="15618" width="7.84375" style="971" customWidth="1"/>
    <col min="15619" max="15619" width="9.23046875" style="971"/>
    <col min="15620" max="15620" width="12.3046875" style="971" customWidth="1"/>
    <col min="15621" max="15621" width="9.23046875" style="971"/>
    <col min="15622" max="15622" width="69.23046875" style="971" customWidth="1"/>
    <col min="15623" max="15674" width="0" style="971" hidden="1" customWidth="1"/>
    <col min="15675" max="15871" width="9.23046875" style="971"/>
    <col min="15872" max="15872" width="7.69140625" style="971" customWidth="1"/>
    <col min="15873" max="15873" width="45.07421875" style="971" customWidth="1"/>
    <col min="15874" max="15874" width="7.84375" style="971" customWidth="1"/>
    <col min="15875" max="15875" width="9.23046875" style="971"/>
    <col min="15876" max="15876" width="12.3046875" style="971" customWidth="1"/>
    <col min="15877" max="15877" width="9.23046875" style="971"/>
    <col min="15878" max="15878" width="69.23046875" style="971" customWidth="1"/>
    <col min="15879" max="15930" width="0" style="971" hidden="1" customWidth="1"/>
    <col min="15931" max="16127" width="9.23046875" style="971"/>
    <col min="16128" max="16128" width="7.69140625" style="971" customWidth="1"/>
    <col min="16129" max="16129" width="45.07421875" style="971" customWidth="1"/>
    <col min="16130" max="16130" width="7.84375" style="971" customWidth="1"/>
    <col min="16131" max="16131" width="9.23046875" style="971"/>
    <col min="16132" max="16132" width="12.3046875" style="971" customWidth="1"/>
    <col min="16133" max="16133" width="9.23046875" style="971"/>
    <col min="16134" max="16134" width="69.23046875" style="971" customWidth="1"/>
    <col min="16135" max="16186" width="0" style="971" hidden="1" customWidth="1"/>
    <col min="16187" max="16384" width="9.23046875" style="971"/>
  </cols>
  <sheetData>
    <row r="1" spans="1:58" s="361" customFormat="1" ht="42" customHeight="1">
      <c r="A1" s="1083" t="s">
        <v>998</v>
      </c>
      <c r="B1" s="1083"/>
      <c r="C1" s="1083"/>
      <c r="D1" s="1083"/>
      <c r="E1" s="1083"/>
      <c r="F1" s="1083"/>
      <c r="G1" s="1083"/>
      <c r="H1" s="1083"/>
      <c r="I1" s="1083"/>
      <c r="J1" s="1083"/>
      <c r="K1" s="1083"/>
      <c r="L1" s="1083"/>
      <c r="M1" s="1083"/>
      <c r="N1" s="1083"/>
      <c r="O1" s="1083"/>
      <c r="P1" s="1083"/>
      <c r="Q1" s="1083"/>
      <c r="R1" s="1083"/>
      <c r="S1" s="1083"/>
      <c r="T1" s="1083"/>
      <c r="U1" s="1083"/>
      <c r="V1" s="1083"/>
      <c r="W1" s="1083"/>
      <c r="X1" s="1083"/>
      <c r="Y1" s="1083"/>
      <c r="Z1" s="1083"/>
      <c r="AA1" s="921"/>
      <c r="AB1" s="921"/>
      <c r="AC1" s="921"/>
      <c r="AD1" s="921"/>
      <c r="AE1" s="921"/>
      <c r="AF1" s="921"/>
      <c r="AG1" s="921"/>
      <c r="AH1" s="921"/>
      <c r="AI1" s="921"/>
      <c r="AJ1" s="921"/>
      <c r="AK1" s="921"/>
      <c r="AL1" s="921"/>
      <c r="AM1" s="921"/>
      <c r="AN1" s="921"/>
      <c r="AO1" s="921"/>
      <c r="AP1" s="921"/>
      <c r="AQ1" s="921"/>
      <c r="AR1" s="921"/>
      <c r="AS1" s="921"/>
      <c r="AT1" s="921"/>
      <c r="AU1" s="921"/>
      <c r="AV1" s="921"/>
      <c r="AW1" s="921"/>
      <c r="AX1" s="921"/>
      <c r="AY1" s="921"/>
      <c r="AZ1" s="921"/>
      <c r="BA1" s="921"/>
      <c r="BB1" s="921"/>
      <c r="BC1" s="921"/>
      <c r="BD1" s="921"/>
      <c r="BE1" s="921"/>
    </row>
    <row r="2" spans="1:58" s="361" customFormat="1" ht="18" hidden="1" customHeight="1">
      <c r="A2" s="1088"/>
      <c r="B2" s="1088"/>
      <c r="C2" s="1088"/>
      <c r="D2" s="1088"/>
      <c r="E2" s="1088"/>
      <c r="F2" s="1088"/>
      <c r="G2" s="922"/>
      <c r="H2" s="811"/>
      <c r="I2" s="811"/>
      <c r="J2" s="811"/>
      <c r="K2" s="811"/>
      <c r="L2" s="811"/>
      <c r="M2" s="811"/>
      <c r="N2" s="811"/>
      <c r="O2" s="811"/>
      <c r="P2" s="811"/>
      <c r="Q2" s="811"/>
      <c r="R2" s="811"/>
      <c r="S2" s="811"/>
      <c r="T2" s="811"/>
      <c r="U2" s="811"/>
      <c r="V2" s="811"/>
      <c r="W2" s="811"/>
      <c r="X2" s="811"/>
      <c r="Y2" s="811"/>
      <c r="Z2" s="811"/>
      <c r="AA2" s="921"/>
      <c r="AB2" s="921"/>
      <c r="AC2" s="921"/>
      <c r="AD2" s="921"/>
      <c r="AE2" s="921"/>
      <c r="AF2" s="921"/>
      <c r="AG2" s="921"/>
      <c r="AH2" s="921"/>
      <c r="AI2" s="921"/>
      <c r="AJ2" s="921"/>
      <c r="AK2" s="921"/>
      <c r="AL2" s="921"/>
      <c r="AM2" s="921"/>
      <c r="AN2" s="921"/>
      <c r="AO2" s="921"/>
      <c r="AP2" s="921"/>
      <c r="AQ2" s="921"/>
      <c r="AR2" s="921"/>
      <c r="AS2" s="921"/>
      <c r="AT2" s="921"/>
      <c r="AU2" s="921"/>
      <c r="AV2" s="921"/>
      <c r="AW2" s="921"/>
      <c r="AX2" s="921"/>
      <c r="AY2" s="921"/>
      <c r="AZ2" s="921"/>
      <c r="BA2" s="921"/>
      <c r="BB2" s="921"/>
      <c r="BC2" s="921"/>
      <c r="BD2" s="921"/>
      <c r="BE2" s="921"/>
    </row>
    <row r="3" spans="1:58" s="361" customFormat="1" ht="17.5" hidden="1" customHeight="1">
      <c r="A3" s="922"/>
      <c r="B3" s="922"/>
      <c r="C3" s="922"/>
      <c r="D3" s="922"/>
      <c r="E3" s="923"/>
      <c r="F3" s="923"/>
      <c r="G3" s="922"/>
      <c r="H3" s="811"/>
      <c r="I3" s="811"/>
      <c r="J3" s="811"/>
      <c r="K3" s="811"/>
      <c r="L3" s="811"/>
      <c r="M3" s="811"/>
      <c r="N3" s="811"/>
      <c r="O3" s="811"/>
      <c r="P3" s="811"/>
      <c r="Q3" s="811"/>
      <c r="R3" s="811"/>
      <c r="S3" s="811"/>
      <c r="T3" s="811"/>
      <c r="U3" s="811"/>
      <c r="V3" s="811"/>
      <c r="W3" s="811"/>
      <c r="X3" s="811"/>
      <c r="Y3" s="811"/>
      <c r="Z3" s="811"/>
      <c r="AA3" s="921"/>
      <c r="AB3" s="921"/>
      <c r="AC3" s="921"/>
      <c r="AD3" s="921"/>
      <c r="AE3" s="921"/>
      <c r="AF3" s="921"/>
      <c r="AG3" s="921"/>
      <c r="AH3" s="921"/>
      <c r="AI3" s="921"/>
      <c r="AJ3" s="921"/>
      <c r="AK3" s="921"/>
      <c r="AL3" s="921"/>
      <c r="AM3" s="921"/>
      <c r="AN3" s="921"/>
      <c r="AO3" s="921"/>
      <c r="AP3" s="921"/>
      <c r="AQ3" s="921"/>
      <c r="AR3" s="921"/>
      <c r="AS3" s="921"/>
      <c r="AT3" s="921"/>
      <c r="AU3" s="921"/>
      <c r="AV3" s="921"/>
      <c r="AW3" s="921"/>
      <c r="AX3" s="921"/>
      <c r="AY3" s="921"/>
      <c r="AZ3" s="921"/>
      <c r="BA3" s="921"/>
      <c r="BB3" s="921"/>
      <c r="BC3" s="921"/>
      <c r="BD3" s="921"/>
      <c r="BE3" s="921"/>
    </row>
    <row r="4" spans="1:58" s="361" customFormat="1" ht="15.65" customHeight="1">
      <c r="A4" s="1084" t="s">
        <v>0</v>
      </c>
      <c r="B4" s="1024" t="s">
        <v>240</v>
      </c>
      <c r="C4" s="1024" t="s">
        <v>410</v>
      </c>
      <c r="D4" s="1024" t="s">
        <v>3</v>
      </c>
      <c r="E4" s="1029" t="s">
        <v>241</v>
      </c>
      <c r="F4" s="1030"/>
      <c r="G4" s="1024" t="s">
        <v>242</v>
      </c>
      <c r="H4" s="1086" t="s">
        <v>243</v>
      </c>
      <c r="I4" s="1087"/>
      <c r="J4" s="1087"/>
      <c r="K4" s="1087"/>
      <c r="L4" s="1087"/>
      <c r="M4" s="1087"/>
      <c r="N4" s="1087"/>
      <c r="O4" s="1087"/>
      <c r="P4" s="1087"/>
      <c r="Q4" s="1087"/>
      <c r="R4" s="1087"/>
      <c r="S4" s="1087"/>
      <c r="T4" s="1087"/>
      <c r="U4" s="1087"/>
      <c r="V4" s="1087"/>
      <c r="W4" s="1087"/>
      <c r="X4" s="1087"/>
      <c r="Y4" s="1087"/>
      <c r="Z4" s="1087"/>
      <c r="AA4" s="1087"/>
      <c r="AB4" s="1087"/>
      <c r="AC4" s="1087"/>
      <c r="AD4" s="1087"/>
      <c r="AE4" s="1087"/>
      <c r="AF4" s="1087"/>
      <c r="AG4" s="1087"/>
      <c r="AH4" s="1087"/>
      <c r="AI4" s="1087"/>
      <c r="AJ4" s="1087"/>
      <c r="AK4" s="1087"/>
      <c r="AL4" s="1087"/>
      <c r="AM4" s="1087"/>
      <c r="AN4" s="1087"/>
      <c r="AO4" s="1087"/>
      <c r="AP4" s="1087"/>
      <c r="AQ4" s="1087"/>
      <c r="AR4" s="1087"/>
      <c r="AS4" s="1087"/>
      <c r="AT4" s="1087"/>
      <c r="AU4" s="1087"/>
      <c r="AV4" s="1087"/>
      <c r="AW4" s="1087"/>
      <c r="AX4" s="1087"/>
      <c r="AY4" s="1087"/>
      <c r="AZ4" s="1087"/>
      <c r="BA4" s="1087"/>
      <c r="BB4" s="1087"/>
      <c r="BC4" s="1087"/>
      <c r="BD4" s="1087"/>
      <c r="BE4" s="1087"/>
    </row>
    <row r="5" spans="1:58" s="361" customFormat="1" ht="15.5">
      <c r="A5" s="1085"/>
      <c r="B5" s="1026"/>
      <c r="C5" s="1026"/>
      <c r="D5" s="1026"/>
      <c r="E5" s="924" t="s">
        <v>244</v>
      </c>
      <c r="F5" s="813" t="s">
        <v>245</v>
      </c>
      <c r="G5" s="1026"/>
      <c r="H5" s="925" t="s">
        <v>44</v>
      </c>
      <c r="I5" s="925" t="s">
        <v>246</v>
      </c>
      <c r="J5" s="925" t="s">
        <v>247</v>
      </c>
      <c r="K5" s="925" t="s">
        <v>6</v>
      </c>
      <c r="L5" s="925" t="s">
        <v>7</v>
      </c>
      <c r="M5" s="925" t="s">
        <v>35</v>
      </c>
      <c r="N5" s="925" t="s">
        <v>36</v>
      </c>
      <c r="O5" s="925" t="s">
        <v>55</v>
      </c>
      <c r="P5" s="925" t="s">
        <v>58</v>
      </c>
      <c r="Q5" s="925" t="s">
        <v>248</v>
      </c>
      <c r="R5" s="925" t="s">
        <v>61</v>
      </c>
      <c r="S5" s="925" t="s">
        <v>10</v>
      </c>
      <c r="T5" s="925" t="s">
        <v>11</v>
      </c>
      <c r="U5" s="925" t="s">
        <v>12</v>
      </c>
      <c r="V5" s="925" t="s">
        <v>71</v>
      </c>
      <c r="W5" s="925" t="s">
        <v>74</v>
      </c>
      <c r="X5" s="925" t="s">
        <v>77</v>
      </c>
      <c r="Y5" s="925" t="s">
        <v>80</v>
      </c>
      <c r="Z5" s="925" t="s">
        <v>83</v>
      </c>
      <c r="AA5" s="926" t="s">
        <v>14</v>
      </c>
      <c r="AB5" s="926" t="s">
        <v>15</v>
      </c>
      <c r="AC5" s="926" t="s">
        <v>16</v>
      </c>
      <c r="AD5" s="926" t="s">
        <v>17</v>
      </c>
      <c r="AE5" s="926" t="s">
        <v>92</v>
      </c>
      <c r="AF5" s="926" t="s">
        <v>94</v>
      </c>
      <c r="AG5" s="926" t="s">
        <v>96</v>
      </c>
      <c r="AH5" s="926" t="s">
        <v>98</v>
      </c>
      <c r="AI5" s="926" t="s">
        <v>100</v>
      </c>
      <c r="AJ5" s="926" t="s">
        <v>102</v>
      </c>
      <c r="AK5" s="926" t="s">
        <v>104</v>
      </c>
      <c r="AL5" s="925" t="s">
        <v>18</v>
      </c>
      <c r="AM5" s="925" t="s">
        <v>19</v>
      </c>
      <c r="AN5" s="925" t="s">
        <v>111</v>
      </c>
      <c r="AO5" s="925" t="s">
        <v>114</v>
      </c>
      <c r="AP5" s="925" t="s">
        <v>117</v>
      </c>
      <c r="AQ5" s="925" t="s">
        <v>120</v>
      </c>
      <c r="AR5" s="925" t="s">
        <v>123</v>
      </c>
      <c r="AS5" s="925" t="s">
        <v>126</v>
      </c>
      <c r="AT5" s="925" t="s">
        <v>129</v>
      </c>
      <c r="AU5" s="925" t="s">
        <v>132</v>
      </c>
      <c r="AV5" s="925" t="s">
        <v>135</v>
      </c>
      <c r="AW5" s="925" t="s">
        <v>138</v>
      </c>
      <c r="AX5" s="925" t="s">
        <v>141</v>
      </c>
      <c r="AY5" s="925" t="s">
        <v>144</v>
      </c>
      <c r="AZ5" s="925" t="s">
        <v>147</v>
      </c>
      <c r="BA5" s="925" t="s">
        <v>150</v>
      </c>
      <c r="BB5" s="925" t="s">
        <v>153</v>
      </c>
      <c r="BC5" s="925" t="s">
        <v>249</v>
      </c>
      <c r="BD5" s="925" t="s">
        <v>199</v>
      </c>
      <c r="BE5" s="925" t="s">
        <v>250</v>
      </c>
    </row>
    <row r="6" spans="1:58" s="361" customFormat="1" ht="15.5">
      <c r="A6" s="927"/>
      <c r="B6" s="845" t="s">
        <v>21</v>
      </c>
      <c r="C6" s="845"/>
      <c r="D6" s="928">
        <v>56.22999999999999</v>
      </c>
      <c r="E6" s="929"/>
      <c r="F6" s="930"/>
      <c r="G6" s="845"/>
      <c r="H6" s="931"/>
      <c r="I6" s="932"/>
      <c r="J6" s="932"/>
      <c r="K6" s="932"/>
      <c r="L6" s="932"/>
      <c r="M6" s="932"/>
      <c r="N6" s="932"/>
      <c r="O6" s="932"/>
      <c r="P6" s="932"/>
      <c r="Q6" s="932"/>
      <c r="R6" s="932"/>
      <c r="S6" s="932"/>
      <c r="T6" s="932"/>
      <c r="U6" s="932"/>
      <c r="V6" s="932"/>
      <c r="W6" s="932"/>
      <c r="X6" s="932"/>
      <c r="Y6" s="932"/>
      <c r="Z6" s="932"/>
      <c r="AA6" s="933"/>
      <c r="AB6" s="933"/>
      <c r="AC6" s="933"/>
      <c r="AD6" s="933"/>
      <c r="AE6" s="933"/>
      <c r="AF6" s="933"/>
      <c r="AG6" s="933"/>
      <c r="AH6" s="933"/>
      <c r="AI6" s="933"/>
      <c r="AJ6" s="933"/>
      <c r="AK6" s="933"/>
      <c r="AL6" s="932"/>
      <c r="AM6" s="932"/>
      <c r="AN6" s="932"/>
      <c r="AO6" s="932"/>
      <c r="AP6" s="932"/>
      <c r="AQ6" s="932"/>
      <c r="AR6" s="932"/>
      <c r="AS6" s="932"/>
      <c r="AT6" s="932"/>
      <c r="AU6" s="932"/>
      <c r="AV6" s="932"/>
      <c r="AW6" s="932"/>
      <c r="AX6" s="932"/>
      <c r="AY6" s="932"/>
      <c r="AZ6" s="932"/>
      <c r="BA6" s="932"/>
      <c r="BB6" s="932"/>
      <c r="BC6" s="932"/>
      <c r="BD6" s="932"/>
      <c r="BE6" s="932"/>
    </row>
    <row r="7" spans="1:58" s="408" customFormat="1" ht="15.5">
      <c r="A7" s="934">
        <v>1</v>
      </c>
      <c r="B7" s="935" t="s">
        <v>1568</v>
      </c>
      <c r="C7" s="936"/>
      <c r="D7" s="937">
        <v>0.84000000000000008</v>
      </c>
      <c r="E7" s="936"/>
      <c r="F7" s="936"/>
      <c r="G7" s="936"/>
      <c r="H7" s="938"/>
      <c r="I7" s="939"/>
      <c r="J7" s="939"/>
      <c r="K7" s="939"/>
      <c r="L7" s="939"/>
      <c r="M7" s="939"/>
      <c r="N7" s="939"/>
      <c r="O7" s="939"/>
      <c r="P7" s="939"/>
      <c r="Q7" s="939"/>
      <c r="R7" s="939"/>
      <c r="S7" s="939"/>
      <c r="T7" s="939"/>
      <c r="U7" s="939"/>
      <c r="V7" s="939"/>
      <c r="W7" s="939"/>
      <c r="X7" s="939"/>
      <c r="Y7" s="939"/>
      <c r="Z7" s="939"/>
      <c r="AA7" s="939"/>
      <c r="AB7" s="939"/>
      <c r="AC7" s="939"/>
      <c r="AD7" s="939"/>
      <c r="AE7" s="939"/>
      <c r="AF7" s="939"/>
      <c r="AG7" s="939"/>
      <c r="AH7" s="939"/>
      <c r="AI7" s="939"/>
      <c r="AJ7" s="939"/>
      <c r="AK7" s="939"/>
      <c r="AL7" s="939"/>
      <c r="AM7" s="939"/>
      <c r="AN7" s="939"/>
      <c r="AO7" s="939"/>
      <c r="AP7" s="939"/>
      <c r="AQ7" s="939"/>
      <c r="AR7" s="939"/>
      <c r="AS7" s="939"/>
      <c r="AT7" s="939"/>
      <c r="AU7" s="939"/>
      <c r="AV7" s="939"/>
      <c r="AW7" s="939"/>
      <c r="AX7" s="939"/>
      <c r="AY7" s="939"/>
      <c r="AZ7" s="939"/>
      <c r="BA7" s="939"/>
      <c r="BB7" s="939"/>
      <c r="BC7" s="939"/>
      <c r="BD7" s="939"/>
      <c r="BE7" s="939"/>
      <c r="BF7" s="361">
        <v>-76.650000000000006</v>
      </c>
    </row>
    <row r="8" spans="1:58" s="361" customFormat="1" ht="15.5">
      <c r="A8" s="360"/>
      <c r="B8" s="348" t="s">
        <v>1202</v>
      </c>
      <c r="C8" s="360" t="s">
        <v>117</v>
      </c>
      <c r="D8" s="812">
        <v>0.5</v>
      </c>
      <c r="E8" s="360"/>
      <c r="F8" s="360"/>
      <c r="G8" s="360"/>
      <c r="H8" s="940"/>
      <c r="I8" s="940"/>
      <c r="J8" s="940"/>
      <c r="K8" s="940"/>
      <c r="L8" s="940"/>
      <c r="M8" s="940"/>
      <c r="N8" s="940"/>
      <c r="O8" s="940"/>
      <c r="P8" s="940"/>
      <c r="Q8" s="940"/>
      <c r="R8" s="940"/>
      <c r="S8" s="940"/>
      <c r="T8" s="940"/>
      <c r="U8" s="940"/>
      <c r="V8" s="940"/>
      <c r="W8" s="940"/>
      <c r="X8" s="940"/>
      <c r="Y8" s="940"/>
      <c r="Z8" s="940"/>
      <c r="AA8" s="940"/>
      <c r="AB8" s="940"/>
      <c r="AC8" s="940"/>
      <c r="AD8" s="940"/>
      <c r="AE8" s="940"/>
      <c r="AF8" s="940"/>
      <c r="AG8" s="940"/>
      <c r="AH8" s="940"/>
      <c r="AI8" s="940"/>
      <c r="AJ8" s="940"/>
      <c r="AK8" s="940"/>
      <c r="AL8" s="940"/>
      <c r="AM8" s="940"/>
      <c r="AN8" s="940"/>
      <c r="AO8" s="940"/>
      <c r="AP8" s="940"/>
      <c r="AQ8" s="940"/>
      <c r="AR8" s="940"/>
      <c r="AS8" s="940"/>
      <c r="AT8" s="940"/>
      <c r="AU8" s="940"/>
      <c r="AV8" s="940"/>
      <c r="AW8" s="940"/>
      <c r="AX8" s="940"/>
      <c r="AY8" s="940"/>
      <c r="AZ8" s="940"/>
      <c r="BA8" s="940"/>
      <c r="BB8" s="940"/>
      <c r="BC8" s="940"/>
      <c r="BD8" s="940"/>
      <c r="BE8" s="940"/>
      <c r="BF8" s="361">
        <v>-2</v>
      </c>
    </row>
    <row r="9" spans="1:58" s="361" customFormat="1" ht="15.5">
      <c r="A9" s="360"/>
      <c r="B9" s="348" t="s">
        <v>1203</v>
      </c>
      <c r="C9" s="360" t="s">
        <v>117</v>
      </c>
      <c r="D9" s="812">
        <v>0.34</v>
      </c>
      <c r="E9" s="936">
        <v>27</v>
      </c>
      <c r="F9" s="936">
        <v>27</v>
      </c>
      <c r="G9" s="360"/>
      <c r="H9" s="940"/>
      <c r="I9" s="940"/>
      <c r="J9" s="940"/>
      <c r="K9" s="940"/>
      <c r="L9" s="940"/>
      <c r="M9" s="940"/>
      <c r="N9" s="940"/>
      <c r="O9" s="940"/>
      <c r="P9" s="940"/>
      <c r="Q9" s="940"/>
      <c r="R9" s="940"/>
      <c r="S9" s="940"/>
      <c r="T9" s="940"/>
      <c r="U9" s="940"/>
      <c r="V9" s="940"/>
      <c r="W9" s="940"/>
      <c r="X9" s="940"/>
      <c r="Y9" s="940"/>
      <c r="Z9" s="940"/>
      <c r="AA9" s="940"/>
      <c r="AB9" s="940"/>
      <c r="AC9" s="940"/>
      <c r="AD9" s="940"/>
      <c r="AE9" s="940"/>
      <c r="AF9" s="940"/>
      <c r="AG9" s="940"/>
      <c r="AH9" s="940"/>
      <c r="AI9" s="940"/>
      <c r="AJ9" s="940"/>
      <c r="AK9" s="940"/>
      <c r="AL9" s="940"/>
      <c r="AM9" s="940"/>
      <c r="AN9" s="940"/>
      <c r="AO9" s="940"/>
      <c r="AP9" s="940"/>
      <c r="AQ9" s="940"/>
      <c r="AR9" s="940"/>
      <c r="AS9" s="940"/>
      <c r="AT9" s="940"/>
      <c r="AU9" s="940"/>
      <c r="AV9" s="940"/>
      <c r="AW9" s="940"/>
      <c r="AX9" s="940"/>
      <c r="AY9" s="940"/>
      <c r="AZ9" s="940"/>
      <c r="BA9" s="940"/>
      <c r="BB9" s="940"/>
      <c r="BC9" s="940"/>
      <c r="BD9" s="940"/>
      <c r="BE9" s="940"/>
    </row>
    <row r="10" spans="1:58" s="361" customFormat="1" ht="15.5">
      <c r="A10" s="360"/>
      <c r="B10" s="348"/>
      <c r="C10" s="360"/>
      <c r="D10" s="812"/>
      <c r="E10" s="936">
        <v>33</v>
      </c>
      <c r="F10" s="936">
        <v>130</v>
      </c>
      <c r="G10" s="360"/>
      <c r="H10" s="940"/>
      <c r="I10" s="940"/>
      <c r="J10" s="940"/>
      <c r="K10" s="940"/>
      <c r="L10" s="940"/>
      <c r="M10" s="940"/>
      <c r="N10" s="940"/>
      <c r="O10" s="940"/>
      <c r="P10" s="940"/>
      <c r="Q10" s="940"/>
      <c r="R10" s="940"/>
      <c r="S10" s="940"/>
      <c r="T10" s="940"/>
      <c r="U10" s="940"/>
      <c r="V10" s="940"/>
      <c r="W10" s="940"/>
      <c r="X10" s="940"/>
      <c r="Y10" s="940"/>
      <c r="Z10" s="940"/>
      <c r="AA10" s="940"/>
      <c r="AB10" s="940"/>
      <c r="AC10" s="940"/>
      <c r="AD10" s="940"/>
      <c r="AE10" s="940"/>
      <c r="AF10" s="940"/>
      <c r="AG10" s="940"/>
      <c r="AH10" s="940"/>
      <c r="AI10" s="940"/>
      <c r="AJ10" s="940"/>
      <c r="AK10" s="940"/>
      <c r="AL10" s="940"/>
      <c r="AM10" s="940"/>
      <c r="AN10" s="940"/>
      <c r="AO10" s="940"/>
      <c r="AP10" s="940"/>
      <c r="AQ10" s="940"/>
      <c r="AR10" s="940"/>
      <c r="AS10" s="940"/>
      <c r="AT10" s="940"/>
      <c r="AU10" s="940"/>
      <c r="AV10" s="940"/>
      <c r="AW10" s="940"/>
      <c r="AX10" s="940"/>
      <c r="AY10" s="940"/>
      <c r="AZ10" s="940"/>
      <c r="BA10" s="940"/>
      <c r="BB10" s="940"/>
      <c r="BC10" s="940"/>
      <c r="BD10" s="940"/>
      <c r="BE10" s="940"/>
    </row>
    <row r="11" spans="1:58" s="361" customFormat="1" ht="15.5">
      <c r="A11" s="360"/>
      <c r="B11" s="348"/>
      <c r="C11" s="360"/>
      <c r="D11" s="812"/>
      <c r="E11" s="936">
        <v>44</v>
      </c>
      <c r="F11" s="941" t="s">
        <v>1569</v>
      </c>
      <c r="G11" s="360"/>
      <c r="H11" s="940"/>
      <c r="I11" s="940"/>
      <c r="J11" s="940"/>
      <c r="K11" s="940"/>
      <c r="L11" s="940"/>
      <c r="M11" s="940"/>
      <c r="N11" s="940"/>
      <c r="O11" s="940"/>
      <c r="P11" s="940"/>
      <c r="Q11" s="940"/>
      <c r="R11" s="940"/>
      <c r="S11" s="940"/>
      <c r="T11" s="940"/>
      <c r="U11" s="940"/>
      <c r="V11" s="940"/>
      <c r="W11" s="940"/>
      <c r="X11" s="940"/>
      <c r="Y11" s="940"/>
      <c r="Z11" s="940"/>
      <c r="AA11" s="940"/>
      <c r="AB11" s="940"/>
      <c r="AC11" s="940"/>
      <c r="AD11" s="940"/>
      <c r="AE11" s="940"/>
      <c r="AF11" s="940"/>
      <c r="AG11" s="940"/>
      <c r="AH11" s="940"/>
      <c r="AI11" s="940"/>
      <c r="AJ11" s="940"/>
      <c r="AK11" s="940"/>
      <c r="AL11" s="940"/>
      <c r="AM11" s="940"/>
      <c r="AN11" s="940"/>
      <c r="AO11" s="940"/>
      <c r="AP11" s="940"/>
      <c r="AQ11" s="940"/>
      <c r="AR11" s="940"/>
      <c r="AS11" s="940"/>
      <c r="AT11" s="940"/>
      <c r="AU11" s="940"/>
      <c r="AV11" s="940"/>
      <c r="AW11" s="940"/>
      <c r="AX11" s="940"/>
      <c r="AY11" s="940"/>
      <c r="AZ11" s="940"/>
      <c r="BA11" s="940"/>
      <c r="BB11" s="940"/>
      <c r="BC11" s="940"/>
      <c r="BD11" s="940"/>
      <c r="BE11" s="940"/>
    </row>
    <row r="12" spans="1:58" s="361" customFormat="1" ht="15.5">
      <c r="A12" s="360"/>
      <c r="B12" s="348"/>
      <c r="C12" s="360"/>
      <c r="D12" s="812"/>
      <c r="E12" s="936">
        <v>71</v>
      </c>
      <c r="F12" s="941" t="s">
        <v>1319</v>
      </c>
      <c r="G12" s="360"/>
      <c r="H12" s="940"/>
      <c r="I12" s="940"/>
      <c r="J12" s="940"/>
      <c r="K12" s="940"/>
      <c r="L12" s="940"/>
      <c r="M12" s="940"/>
      <c r="N12" s="940"/>
      <c r="O12" s="940"/>
      <c r="P12" s="940"/>
      <c r="Q12" s="940"/>
      <c r="R12" s="940"/>
      <c r="S12" s="940"/>
      <c r="T12" s="940"/>
      <c r="U12" s="940"/>
      <c r="V12" s="940"/>
      <c r="W12" s="940"/>
      <c r="X12" s="940"/>
      <c r="Y12" s="940"/>
      <c r="Z12" s="940"/>
      <c r="AA12" s="940"/>
      <c r="AB12" s="940"/>
      <c r="AC12" s="940"/>
      <c r="AD12" s="940"/>
      <c r="AE12" s="940"/>
      <c r="AF12" s="940"/>
      <c r="AG12" s="940"/>
      <c r="AH12" s="940"/>
      <c r="AI12" s="940"/>
      <c r="AJ12" s="940"/>
      <c r="AK12" s="940"/>
      <c r="AL12" s="940"/>
      <c r="AM12" s="940"/>
      <c r="AN12" s="940"/>
      <c r="AO12" s="940"/>
      <c r="AP12" s="940"/>
      <c r="AQ12" s="940"/>
      <c r="AR12" s="940"/>
      <c r="AS12" s="940"/>
      <c r="AT12" s="940"/>
      <c r="AU12" s="940"/>
      <c r="AV12" s="940"/>
      <c r="AW12" s="940"/>
      <c r="AX12" s="940"/>
      <c r="AY12" s="940"/>
      <c r="AZ12" s="940"/>
      <c r="BA12" s="940"/>
      <c r="BB12" s="940"/>
      <c r="BC12" s="940"/>
      <c r="BD12" s="940"/>
      <c r="BE12" s="940"/>
    </row>
    <row r="13" spans="1:58" s="361" customFormat="1" ht="31">
      <c r="A13" s="360"/>
      <c r="B13" s="348"/>
      <c r="C13" s="360"/>
      <c r="D13" s="812"/>
      <c r="E13" s="936" t="s">
        <v>1320</v>
      </c>
      <c r="F13" s="941">
        <v>14</v>
      </c>
      <c r="G13" s="360"/>
      <c r="H13" s="940"/>
      <c r="I13" s="940"/>
      <c r="J13" s="940"/>
      <c r="K13" s="940"/>
      <c r="L13" s="940"/>
      <c r="M13" s="940"/>
      <c r="N13" s="940"/>
      <c r="O13" s="940"/>
      <c r="P13" s="940"/>
      <c r="Q13" s="940"/>
      <c r="R13" s="940"/>
      <c r="S13" s="940"/>
      <c r="T13" s="940"/>
      <c r="U13" s="940"/>
      <c r="V13" s="940"/>
      <c r="W13" s="940"/>
      <c r="X13" s="940"/>
      <c r="Y13" s="940"/>
      <c r="Z13" s="940"/>
      <c r="AA13" s="940"/>
      <c r="AB13" s="940"/>
      <c r="AC13" s="940"/>
      <c r="AD13" s="940"/>
      <c r="AE13" s="940"/>
      <c r="AF13" s="940"/>
      <c r="AG13" s="940"/>
      <c r="AH13" s="940"/>
      <c r="AI13" s="940"/>
      <c r="AJ13" s="940"/>
      <c r="AK13" s="940"/>
      <c r="AL13" s="940"/>
      <c r="AM13" s="940"/>
      <c r="AN13" s="940"/>
      <c r="AO13" s="940"/>
      <c r="AP13" s="940"/>
      <c r="AQ13" s="940"/>
      <c r="AR13" s="940"/>
      <c r="AS13" s="940"/>
      <c r="AT13" s="940"/>
      <c r="AU13" s="940"/>
      <c r="AV13" s="940"/>
      <c r="AW13" s="940"/>
      <c r="AX13" s="940"/>
      <c r="AY13" s="940"/>
      <c r="AZ13" s="940"/>
      <c r="BA13" s="940"/>
      <c r="BB13" s="940"/>
      <c r="BC13" s="940"/>
      <c r="BD13" s="940"/>
      <c r="BE13" s="940"/>
    </row>
    <row r="14" spans="1:58" s="943" customFormat="1" ht="15.5">
      <c r="A14" s="934">
        <v>2</v>
      </c>
      <c r="B14" s="935" t="s">
        <v>375</v>
      </c>
      <c r="C14" s="934"/>
      <c r="D14" s="937">
        <v>1</v>
      </c>
      <c r="E14" s="936"/>
      <c r="F14" s="936"/>
      <c r="G14" s="934"/>
      <c r="H14" s="942"/>
      <c r="I14" s="942"/>
      <c r="J14" s="942"/>
      <c r="K14" s="942"/>
      <c r="L14" s="942"/>
      <c r="M14" s="942"/>
      <c r="N14" s="942"/>
      <c r="O14" s="942"/>
      <c r="P14" s="942"/>
      <c r="Q14" s="942"/>
      <c r="R14" s="942"/>
      <c r="S14" s="942"/>
      <c r="T14" s="942"/>
      <c r="U14" s="942"/>
      <c r="V14" s="942"/>
      <c r="W14" s="942"/>
      <c r="X14" s="942"/>
      <c r="Y14" s="942"/>
      <c r="Z14" s="942"/>
      <c r="AA14" s="942"/>
      <c r="AB14" s="942"/>
      <c r="AC14" s="942"/>
      <c r="AD14" s="942"/>
      <c r="AE14" s="942"/>
      <c r="AF14" s="942"/>
      <c r="AG14" s="942"/>
      <c r="AH14" s="942"/>
      <c r="AI14" s="942"/>
      <c r="AJ14" s="942"/>
      <c r="AK14" s="942"/>
      <c r="AL14" s="942"/>
      <c r="AM14" s="942"/>
      <c r="AN14" s="942"/>
      <c r="AO14" s="942"/>
      <c r="AP14" s="942"/>
      <c r="AQ14" s="942"/>
      <c r="AR14" s="942"/>
      <c r="AS14" s="942"/>
      <c r="AT14" s="942"/>
      <c r="AU14" s="942"/>
      <c r="AV14" s="942"/>
      <c r="AW14" s="942"/>
      <c r="AX14" s="942"/>
      <c r="AY14" s="942"/>
      <c r="AZ14" s="942"/>
      <c r="BA14" s="942"/>
      <c r="BB14" s="942"/>
      <c r="BC14" s="942"/>
      <c r="BD14" s="942"/>
      <c r="BE14" s="942"/>
    </row>
    <row r="15" spans="1:58" s="361" customFormat="1" ht="15.5">
      <c r="A15" s="360"/>
      <c r="B15" s="348" t="s">
        <v>1202</v>
      </c>
      <c r="C15" s="360" t="s">
        <v>117</v>
      </c>
      <c r="D15" s="812">
        <v>0.7</v>
      </c>
      <c r="E15" s="360"/>
      <c r="F15" s="360"/>
      <c r="G15" s="360"/>
      <c r="H15" s="940"/>
      <c r="I15" s="940"/>
      <c r="J15" s="940"/>
      <c r="K15" s="940"/>
      <c r="L15" s="940"/>
      <c r="M15" s="940"/>
      <c r="N15" s="940"/>
      <c r="O15" s="940"/>
      <c r="P15" s="940"/>
      <c r="Q15" s="940"/>
      <c r="R15" s="940"/>
      <c r="S15" s="940"/>
      <c r="T15" s="940"/>
      <c r="U15" s="940"/>
      <c r="V15" s="940"/>
      <c r="W15" s="940"/>
      <c r="X15" s="940"/>
      <c r="Y15" s="940"/>
      <c r="Z15" s="940"/>
      <c r="AA15" s="940"/>
      <c r="AB15" s="940"/>
      <c r="AC15" s="940"/>
      <c r="AD15" s="940"/>
      <c r="AE15" s="940"/>
      <c r="AF15" s="940"/>
      <c r="AG15" s="940"/>
      <c r="AH15" s="940"/>
      <c r="AI15" s="940"/>
      <c r="AJ15" s="940"/>
      <c r="AK15" s="940"/>
      <c r="AL15" s="940"/>
      <c r="AM15" s="940"/>
      <c r="AN15" s="940"/>
      <c r="AO15" s="940"/>
      <c r="AP15" s="940"/>
      <c r="AQ15" s="940"/>
      <c r="AR15" s="940"/>
      <c r="AS15" s="940"/>
      <c r="AT15" s="940"/>
      <c r="AU15" s="940"/>
      <c r="AV15" s="940"/>
      <c r="AW15" s="940"/>
      <c r="AX15" s="940"/>
      <c r="AY15" s="940"/>
      <c r="AZ15" s="940"/>
      <c r="BA15" s="940"/>
      <c r="BB15" s="940"/>
      <c r="BC15" s="940"/>
      <c r="BD15" s="940"/>
      <c r="BE15" s="940"/>
      <c r="BF15" s="361">
        <v>-1.5</v>
      </c>
    </row>
    <row r="16" spans="1:58" s="361" customFormat="1" ht="15.5">
      <c r="A16" s="360"/>
      <c r="B16" s="348" t="s">
        <v>1203</v>
      </c>
      <c r="C16" s="360" t="s">
        <v>117</v>
      </c>
      <c r="D16" s="812">
        <v>0.3</v>
      </c>
      <c r="E16" s="360" t="s">
        <v>999</v>
      </c>
      <c r="F16" s="941" t="s">
        <v>1000</v>
      </c>
      <c r="G16" s="360"/>
      <c r="H16" s="940"/>
      <c r="I16" s="940"/>
      <c r="J16" s="940"/>
      <c r="K16" s="940"/>
      <c r="L16" s="940"/>
      <c r="M16" s="940"/>
      <c r="N16" s="940"/>
      <c r="O16" s="940"/>
      <c r="P16" s="940"/>
      <c r="Q16" s="940"/>
      <c r="R16" s="940"/>
      <c r="S16" s="940"/>
      <c r="T16" s="940"/>
      <c r="U16" s="940"/>
      <c r="V16" s="940"/>
      <c r="W16" s="940"/>
      <c r="X16" s="940"/>
      <c r="Y16" s="940"/>
      <c r="Z16" s="940"/>
      <c r="AA16" s="940"/>
      <c r="AB16" s="940"/>
      <c r="AC16" s="940"/>
      <c r="AD16" s="940"/>
      <c r="AE16" s="940"/>
      <c r="AF16" s="940"/>
      <c r="AG16" s="940"/>
      <c r="AH16" s="940"/>
      <c r="AI16" s="940"/>
      <c r="AJ16" s="940"/>
      <c r="AK16" s="940"/>
      <c r="AL16" s="940"/>
      <c r="AM16" s="940"/>
      <c r="AN16" s="940"/>
      <c r="AO16" s="940"/>
      <c r="AP16" s="940"/>
      <c r="AQ16" s="940"/>
      <c r="AR16" s="940"/>
      <c r="AS16" s="940"/>
      <c r="AT16" s="940"/>
      <c r="AU16" s="940"/>
      <c r="AV16" s="940"/>
      <c r="AW16" s="940"/>
      <c r="AX16" s="940"/>
      <c r="AY16" s="940"/>
      <c r="AZ16" s="940"/>
      <c r="BA16" s="940"/>
      <c r="BB16" s="940"/>
      <c r="BC16" s="940"/>
      <c r="BD16" s="940"/>
      <c r="BE16" s="940"/>
    </row>
    <row r="17" spans="1:58" s="361" customFormat="1" ht="15.5">
      <c r="A17" s="360"/>
      <c r="B17" s="348"/>
      <c r="C17" s="360"/>
      <c r="D17" s="812"/>
      <c r="E17" s="360">
        <v>15</v>
      </c>
      <c r="F17" s="941">
        <v>168</v>
      </c>
      <c r="G17" s="360"/>
      <c r="H17" s="940"/>
      <c r="I17" s="940"/>
      <c r="J17" s="940"/>
      <c r="K17" s="940"/>
      <c r="L17" s="940"/>
      <c r="M17" s="940"/>
      <c r="N17" s="940"/>
      <c r="O17" s="940"/>
      <c r="P17" s="940"/>
      <c r="Q17" s="940"/>
      <c r="R17" s="940"/>
      <c r="S17" s="940"/>
      <c r="T17" s="940"/>
      <c r="U17" s="940"/>
      <c r="V17" s="940"/>
      <c r="W17" s="940"/>
      <c r="X17" s="940"/>
      <c r="Y17" s="940"/>
      <c r="Z17" s="940"/>
      <c r="AA17" s="940"/>
      <c r="AB17" s="940"/>
      <c r="AC17" s="940"/>
      <c r="AD17" s="940"/>
      <c r="AE17" s="940"/>
      <c r="AF17" s="940"/>
      <c r="AG17" s="940"/>
      <c r="AH17" s="940"/>
      <c r="AI17" s="940"/>
      <c r="AJ17" s="940"/>
      <c r="AK17" s="940"/>
      <c r="AL17" s="940"/>
      <c r="AM17" s="940"/>
      <c r="AN17" s="940"/>
      <c r="AO17" s="940"/>
      <c r="AP17" s="940"/>
      <c r="AQ17" s="940"/>
      <c r="AR17" s="940"/>
      <c r="AS17" s="940"/>
      <c r="AT17" s="940"/>
      <c r="AU17" s="940"/>
      <c r="AV17" s="940"/>
      <c r="AW17" s="940"/>
      <c r="AX17" s="940"/>
      <c r="AY17" s="940"/>
      <c r="AZ17" s="940"/>
      <c r="BA17" s="940"/>
      <c r="BB17" s="940"/>
      <c r="BC17" s="940"/>
      <c r="BD17" s="940"/>
      <c r="BE17" s="940"/>
    </row>
    <row r="18" spans="1:58" s="361" customFormat="1" ht="15.5">
      <c r="A18" s="360"/>
      <c r="B18" s="348"/>
      <c r="C18" s="360"/>
      <c r="D18" s="812"/>
      <c r="E18" s="360">
        <v>54</v>
      </c>
      <c r="F18" s="941">
        <v>111</v>
      </c>
      <c r="G18" s="360"/>
      <c r="H18" s="940"/>
      <c r="I18" s="940"/>
      <c r="J18" s="940"/>
      <c r="K18" s="940"/>
      <c r="L18" s="940"/>
      <c r="M18" s="940"/>
      <c r="N18" s="940"/>
      <c r="O18" s="940"/>
      <c r="P18" s="940"/>
      <c r="Q18" s="940"/>
      <c r="R18" s="940"/>
      <c r="S18" s="940"/>
      <c r="T18" s="940"/>
      <c r="U18" s="940"/>
      <c r="V18" s="940"/>
      <c r="W18" s="940"/>
      <c r="X18" s="940"/>
      <c r="Y18" s="940"/>
      <c r="Z18" s="940"/>
      <c r="AA18" s="940"/>
      <c r="AB18" s="940"/>
      <c r="AC18" s="940"/>
      <c r="AD18" s="940"/>
      <c r="AE18" s="940"/>
      <c r="AF18" s="940"/>
      <c r="AG18" s="940"/>
      <c r="AH18" s="940"/>
      <c r="AI18" s="940"/>
      <c r="AJ18" s="940"/>
      <c r="AK18" s="940"/>
      <c r="AL18" s="940"/>
      <c r="AM18" s="940"/>
      <c r="AN18" s="940"/>
      <c r="AO18" s="940"/>
      <c r="AP18" s="940"/>
      <c r="AQ18" s="940"/>
      <c r="AR18" s="940"/>
      <c r="AS18" s="940"/>
      <c r="AT18" s="940"/>
      <c r="AU18" s="940"/>
      <c r="AV18" s="940"/>
      <c r="AW18" s="940"/>
      <c r="AX18" s="940"/>
      <c r="AY18" s="940"/>
      <c r="AZ18" s="940"/>
      <c r="BA18" s="940"/>
      <c r="BB18" s="940"/>
      <c r="BC18" s="940"/>
      <c r="BD18" s="940"/>
      <c r="BE18" s="940"/>
    </row>
    <row r="19" spans="1:58" s="943" customFormat="1" ht="15.5">
      <c r="A19" s="934">
        <v>3</v>
      </c>
      <c r="B19" s="935" t="s">
        <v>376</v>
      </c>
      <c r="C19" s="934"/>
      <c r="D19" s="937">
        <v>0.5</v>
      </c>
      <c r="E19" s="936"/>
      <c r="F19" s="941"/>
      <c r="G19" s="934"/>
      <c r="H19" s="942"/>
      <c r="I19" s="942"/>
      <c r="J19" s="942"/>
      <c r="K19" s="942"/>
      <c r="L19" s="942"/>
      <c r="M19" s="942"/>
      <c r="N19" s="942"/>
      <c r="O19" s="942"/>
      <c r="P19" s="942"/>
      <c r="Q19" s="942"/>
      <c r="R19" s="942"/>
      <c r="S19" s="942"/>
      <c r="T19" s="942"/>
      <c r="U19" s="942"/>
      <c r="V19" s="942"/>
      <c r="W19" s="942"/>
      <c r="X19" s="942"/>
      <c r="Y19" s="942"/>
      <c r="Z19" s="942"/>
      <c r="AA19" s="942"/>
      <c r="AB19" s="942"/>
      <c r="AC19" s="942"/>
      <c r="AD19" s="942"/>
      <c r="AE19" s="942"/>
      <c r="AF19" s="942"/>
      <c r="AG19" s="942"/>
      <c r="AH19" s="942"/>
      <c r="AI19" s="942"/>
      <c r="AJ19" s="942"/>
      <c r="AK19" s="942"/>
      <c r="AL19" s="942"/>
      <c r="AM19" s="942"/>
      <c r="AN19" s="942"/>
      <c r="AO19" s="942"/>
      <c r="AP19" s="942"/>
      <c r="AQ19" s="942"/>
      <c r="AR19" s="942"/>
      <c r="AS19" s="942"/>
      <c r="AT19" s="942"/>
      <c r="AU19" s="942"/>
      <c r="AV19" s="942"/>
      <c r="AW19" s="942"/>
      <c r="AX19" s="942"/>
      <c r="AY19" s="942"/>
      <c r="AZ19" s="942"/>
      <c r="BA19" s="942"/>
      <c r="BB19" s="942"/>
      <c r="BC19" s="942"/>
      <c r="BD19" s="942"/>
      <c r="BE19" s="942"/>
    </row>
    <row r="20" spans="1:58" s="361" customFormat="1" ht="15.5">
      <c r="A20" s="360"/>
      <c r="B20" s="348" t="s">
        <v>1202</v>
      </c>
      <c r="C20" s="360" t="s">
        <v>117</v>
      </c>
      <c r="D20" s="812">
        <v>0.42499999999999999</v>
      </c>
      <c r="E20" s="921"/>
      <c r="F20" s="921"/>
      <c r="G20" s="360"/>
      <c r="H20" s="940"/>
      <c r="I20" s="940"/>
      <c r="J20" s="940"/>
      <c r="K20" s="940"/>
      <c r="L20" s="940"/>
      <c r="M20" s="940"/>
      <c r="N20" s="940"/>
      <c r="O20" s="940"/>
      <c r="P20" s="940"/>
      <c r="Q20" s="940"/>
      <c r="R20" s="940"/>
      <c r="S20" s="940"/>
      <c r="T20" s="940"/>
      <c r="U20" s="940"/>
      <c r="V20" s="940"/>
      <c r="W20" s="940"/>
      <c r="X20" s="940"/>
      <c r="Y20" s="940"/>
      <c r="Z20" s="940"/>
      <c r="AA20" s="940"/>
      <c r="AB20" s="940"/>
      <c r="AC20" s="940"/>
      <c r="AD20" s="940"/>
      <c r="AE20" s="940"/>
      <c r="AF20" s="940"/>
      <c r="AG20" s="940"/>
      <c r="AH20" s="940"/>
      <c r="AI20" s="940"/>
      <c r="AJ20" s="940"/>
      <c r="AK20" s="940"/>
      <c r="AL20" s="940"/>
      <c r="AM20" s="940"/>
      <c r="AN20" s="940"/>
      <c r="AO20" s="940"/>
      <c r="AP20" s="940"/>
      <c r="AQ20" s="940"/>
      <c r="AR20" s="940"/>
      <c r="AS20" s="940"/>
      <c r="AT20" s="940"/>
      <c r="AU20" s="940"/>
      <c r="AV20" s="940"/>
      <c r="AW20" s="940"/>
      <c r="AX20" s="940"/>
      <c r="AY20" s="940"/>
      <c r="AZ20" s="940"/>
      <c r="BA20" s="940"/>
      <c r="BB20" s="940"/>
      <c r="BC20" s="940"/>
      <c r="BD20" s="940"/>
      <c r="BE20" s="940"/>
      <c r="BF20" s="361">
        <v>-1</v>
      </c>
    </row>
    <row r="21" spans="1:58" s="361" customFormat="1" ht="15.5">
      <c r="A21" s="360"/>
      <c r="B21" s="348" t="s">
        <v>1203</v>
      </c>
      <c r="C21" s="360" t="s">
        <v>117</v>
      </c>
      <c r="D21" s="812">
        <v>7.4999999999999997E-2</v>
      </c>
      <c r="E21" s="360">
        <v>11</v>
      </c>
      <c r="F21" s="936" t="s">
        <v>1570</v>
      </c>
      <c r="G21" s="360"/>
      <c r="H21" s="940"/>
      <c r="I21" s="940"/>
      <c r="J21" s="940"/>
      <c r="K21" s="940"/>
      <c r="L21" s="940"/>
      <c r="M21" s="940"/>
      <c r="N21" s="940"/>
      <c r="O21" s="940"/>
      <c r="P21" s="940"/>
      <c r="Q21" s="940"/>
      <c r="R21" s="940"/>
      <c r="S21" s="940"/>
      <c r="T21" s="940"/>
      <c r="U21" s="940"/>
      <c r="V21" s="940"/>
      <c r="W21" s="940"/>
      <c r="X21" s="940"/>
      <c r="Y21" s="940"/>
      <c r="Z21" s="940"/>
      <c r="AA21" s="940"/>
      <c r="AB21" s="940"/>
      <c r="AC21" s="940"/>
      <c r="AD21" s="940"/>
      <c r="AE21" s="940"/>
      <c r="AF21" s="940"/>
      <c r="AG21" s="940"/>
      <c r="AH21" s="940"/>
      <c r="AI21" s="940"/>
      <c r="AJ21" s="940"/>
      <c r="AK21" s="940"/>
      <c r="AL21" s="940"/>
      <c r="AM21" s="940"/>
      <c r="AN21" s="940"/>
      <c r="AO21" s="940"/>
      <c r="AP21" s="940"/>
      <c r="AQ21" s="940"/>
      <c r="AR21" s="940"/>
      <c r="AS21" s="940"/>
      <c r="AT21" s="940"/>
      <c r="AU21" s="940"/>
      <c r="AV21" s="940"/>
      <c r="AW21" s="940"/>
      <c r="AX21" s="940"/>
      <c r="AY21" s="940"/>
      <c r="AZ21" s="940"/>
      <c r="BA21" s="940"/>
      <c r="BB21" s="940"/>
      <c r="BC21" s="940"/>
      <c r="BD21" s="940"/>
      <c r="BE21" s="940"/>
    </row>
    <row r="22" spans="1:58" s="943" customFormat="1" ht="15.5">
      <c r="A22" s="934">
        <v>4</v>
      </c>
      <c r="B22" s="935" t="s">
        <v>377</v>
      </c>
      <c r="C22" s="934"/>
      <c r="D22" s="937">
        <v>1.34</v>
      </c>
      <c r="E22" s="936"/>
      <c r="F22" s="936"/>
      <c r="G22" s="934"/>
      <c r="H22" s="942"/>
      <c r="I22" s="942"/>
      <c r="J22" s="942"/>
      <c r="K22" s="942"/>
      <c r="L22" s="942"/>
      <c r="M22" s="942"/>
      <c r="N22" s="942"/>
      <c r="O22" s="942"/>
      <c r="P22" s="942"/>
      <c r="Q22" s="942"/>
      <c r="R22" s="942"/>
      <c r="S22" s="942"/>
      <c r="T22" s="942"/>
      <c r="U22" s="942"/>
      <c r="V22" s="942"/>
      <c r="W22" s="942"/>
      <c r="X22" s="942"/>
      <c r="Y22" s="942"/>
      <c r="Z22" s="942"/>
      <c r="AA22" s="942"/>
      <c r="AB22" s="942"/>
      <c r="AC22" s="942"/>
      <c r="AD22" s="942"/>
      <c r="AE22" s="942"/>
      <c r="AF22" s="942"/>
      <c r="AG22" s="942"/>
      <c r="AH22" s="942"/>
      <c r="AI22" s="942"/>
      <c r="AJ22" s="942"/>
      <c r="AK22" s="942"/>
      <c r="AL22" s="942"/>
      <c r="AM22" s="942"/>
      <c r="AN22" s="942"/>
      <c r="AO22" s="942"/>
      <c r="AP22" s="942"/>
      <c r="AQ22" s="942"/>
      <c r="AR22" s="942"/>
      <c r="AS22" s="942"/>
      <c r="AT22" s="942"/>
      <c r="AU22" s="942"/>
      <c r="AV22" s="942"/>
      <c r="AW22" s="942"/>
      <c r="AX22" s="942"/>
      <c r="AY22" s="942"/>
      <c r="AZ22" s="942"/>
      <c r="BA22" s="942"/>
      <c r="BB22" s="942"/>
      <c r="BC22" s="942"/>
      <c r="BD22" s="942"/>
      <c r="BE22" s="942"/>
    </row>
    <row r="23" spans="1:58" s="943" customFormat="1" ht="15.5">
      <c r="A23" s="934"/>
      <c r="B23" s="348" t="s">
        <v>1202</v>
      </c>
      <c r="C23" s="360" t="s">
        <v>117</v>
      </c>
      <c r="D23" s="812">
        <v>1.32</v>
      </c>
      <c r="E23" s="936"/>
      <c r="F23" s="936"/>
      <c r="G23" s="934"/>
      <c r="H23" s="942"/>
      <c r="I23" s="942"/>
      <c r="J23" s="942"/>
      <c r="K23" s="942"/>
      <c r="L23" s="942"/>
      <c r="M23" s="942"/>
      <c r="N23" s="942"/>
      <c r="O23" s="942"/>
      <c r="P23" s="942"/>
      <c r="Q23" s="942"/>
      <c r="R23" s="942"/>
      <c r="S23" s="942"/>
      <c r="T23" s="942"/>
      <c r="U23" s="942"/>
      <c r="V23" s="942"/>
      <c r="W23" s="942"/>
      <c r="X23" s="942"/>
      <c r="Y23" s="942"/>
      <c r="Z23" s="942"/>
      <c r="AA23" s="942"/>
      <c r="AB23" s="942"/>
      <c r="AC23" s="942"/>
      <c r="AD23" s="942"/>
      <c r="AE23" s="942"/>
      <c r="AF23" s="942"/>
      <c r="AG23" s="942"/>
      <c r="AH23" s="942"/>
      <c r="AI23" s="942"/>
      <c r="AJ23" s="942"/>
      <c r="AK23" s="942"/>
      <c r="AL23" s="942"/>
      <c r="AM23" s="942"/>
      <c r="AN23" s="942"/>
      <c r="AO23" s="942"/>
      <c r="AP23" s="942"/>
      <c r="AQ23" s="942"/>
      <c r="AR23" s="942"/>
      <c r="AS23" s="942"/>
      <c r="AT23" s="942"/>
      <c r="AU23" s="942"/>
      <c r="AV23" s="942"/>
      <c r="AW23" s="942"/>
      <c r="AX23" s="942"/>
      <c r="AY23" s="942"/>
      <c r="AZ23" s="942"/>
      <c r="BA23" s="942"/>
      <c r="BB23" s="942"/>
      <c r="BC23" s="942"/>
      <c r="BD23" s="942"/>
      <c r="BE23" s="942"/>
    </row>
    <row r="24" spans="1:58" s="361" customFormat="1" ht="15.5">
      <c r="A24" s="360"/>
      <c r="B24" s="348" t="s">
        <v>1203</v>
      </c>
      <c r="C24" s="360" t="s">
        <v>117</v>
      </c>
      <c r="D24" s="812">
        <v>0.02</v>
      </c>
      <c r="E24" s="360"/>
      <c r="F24" s="360"/>
      <c r="G24" s="360"/>
      <c r="H24" s="940"/>
      <c r="I24" s="940"/>
      <c r="J24" s="940"/>
      <c r="K24" s="940"/>
      <c r="L24" s="940"/>
      <c r="M24" s="940"/>
      <c r="N24" s="940"/>
      <c r="O24" s="940"/>
      <c r="P24" s="940"/>
      <c r="Q24" s="940"/>
      <c r="R24" s="940"/>
      <c r="S24" s="940"/>
      <c r="T24" s="940"/>
      <c r="U24" s="940"/>
      <c r="V24" s="940"/>
      <c r="W24" s="940"/>
      <c r="X24" s="940"/>
      <c r="Y24" s="940"/>
      <c r="Z24" s="940"/>
      <c r="AA24" s="940"/>
      <c r="AB24" s="940"/>
      <c r="AC24" s="940"/>
      <c r="AD24" s="940"/>
      <c r="AE24" s="940"/>
      <c r="AF24" s="940"/>
      <c r="AG24" s="940"/>
      <c r="AH24" s="940"/>
      <c r="AI24" s="940"/>
      <c r="AJ24" s="940"/>
      <c r="AK24" s="940"/>
      <c r="AL24" s="940"/>
      <c r="AM24" s="940"/>
      <c r="AN24" s="940"/>
      <c r="AO24" s="940"/>
      <c r="AP24" s="940"/>
      <c r="AQ24" s="940"/>
      <c r="AR24" s="940"/>
      <c r="AS24" s="940"/>
      <c r="AT24" s="940"/>
      <c r="AU24" s="940"/>
      <c r="AV24" s="940"/>
      <c r="AW24" s="940"/>
      <c r="AX24" s="940"/>
      <c r="AY24" s="940"/>
      <c r="AZ24" s="940"/>
      <c r="BA24" s="940"/>
      <c r="BB24" s="940"/>
      <c r="BC24" s="940"/>
      <c r="BD24" s="940"/>
      <c r="BE24" s="940"/>
      <c r="BF24" s="361">
        <v>-3</v>
      </c>
    </row>
    <row r="25" spans="1:58" s="361" customFormat="1" ht="15.5">
      <c r="A25" s="360"/>
      <c r="B25" s="348"/>
      <c r="C25" s="360"/>
      <c r="D25" s="812"/>
      <c r="E25" s="936">
        <v>11</v>
      </c>
      <c r="F25" s="936">
        <v>263</v>
      </c>
      <c r="G25" s="360"/>
      <c r="H25" s="940"/>
      <c r="I25" s="940"/>
      <c r="J25" s="940"/>
      <c r="K25" s="940"/>
      <c r="L25" s="940"/>
      <c r="M25" s="940"/>
      <c r="N25" s="940"/>
      <c r="O25" s="940"/>
      <c r="P25" s="940"/>
      <c r="Q25" s="940"/>
      <c r="R25" s="940"/>
      <c r="S25" s="940"/>
      <c r="T25" s="940"/>
      <c r="U25" s="940"/>
      <c r="V25" s="940"/>
      <c r="W25" s="940"/>
      <c r="X25" s="940"/>
      <c r="Y25" s="940"/>
      <c r="Z25" s="940"/>
      <c r="AA25" s="940"/>
      <c r="AB25" s="940"/>
      <c r="AC25" s="940"/>
      <c r="AD25" s="940"/>
      <c r="AE25" s="940"/>
      <c r="AF25" s="940"/>
      <c r="AG25" s="940"/>
      <c r="AH25" s="940"/>
      <c r="AI25" s="940"/>
      <c r="AJ25" s="940"/>
      <c r="AK25" s="940"/>
      <c r="AL25" s="940"/>
      <c r="AM25" s="940"/>
      <c r="AN25" s="940"/>
      <c r="AO25" s="940"/>
      <c r="AP25" s="940"/>
      <c r="AQ25" s="940"/>
      <c r="AR25" s="940"/>
      <c r="AS25" s="940"/>
      <c r="AT25" s="940"/>
      <c r="AU25" s="940"/>
      <c r="AV25" s="940"/>
      <c r="AW25" s="940"/>
      <c r="AX25" s="940"/>
      <c r="AY25" s="940"/>
      <c r="AZ25" s="940"/>
      <c r="BA25" s="940"/>
      <c r="BB25" s="940"/>
      <c r="BC25" s="940"/>
      <c r="BD25" s="940"/>
      <c r="BE25" s="940"/>
    </row>
    <row r="26" spans="1:58" s="361" customFormat="1" ht="15.5">
      <c r="A26" s="360"/>
      <c r="B26" s="348"/>
      <c r="C26" s="360"/>
      <c r="D26" s="812"/>
      <c r="E26" s="936">
        <v>17</v>
      </c>
      <c r="F26" s="936" t="s">
        <v>1571</v>
      </c>
      <c r="G26" s="360"/>
      <c r="H26" s="940"/>
      <c r="I26" s="940"/>
      <c r="J26" s="940"/>
      <c r="K26" s="940"/>
      <c r="L26" s="940"/>
      <c r="M26" s="940"/>
      <c r="N26" s="940"/>
      <c r="O26" s="940"/>
      <c r="P26" s="940"/>
      <c r="Q26" s="940"/>
      <c r="R26" s="940"/>
      <c r="S26" s="940"/>
      <c r="T26" s="940"/>
      <c r="U26" s="940"/>
      <c r="V26" s="940"/>
      <c r="W26" s="940"/>
      <c r="X26" s="940"/>
      <c r="Y26" s="940"/>
      <c r="Z26" s="940"/>
      <c r="AA26" s="940"/>
      <c r="AB26" s="940"/>
      <c r="AC26" s="940"/>
      <c r="AD26" s="940"/>
      <c r="AE26" s="940"/>
      <c r="AF26" s="940"/>
      <c r="AG26" s="940"/>
      <c r="AH26" s="940"/>
      <c r="AI26" s="940"/>
      <c r="AJ26" s="940"/>
      <c r="AK26" s="940"/>
      <c r="AL26" s="940"/>
      <c r="AM26" s="940"/>
      <c r="AN26" s="940"/>
      <c r="AO26" s="940"/>
      <c r="AP26" s="940"/>
      <c r="AQ26" s="940"/>
      <c r="AR26" s="940"/>
      <c r="AS26" s="940"/>
      <c r="AT26" s="940"/>
      <c r="AU26" s="940"/>
      <c r="AV26" s="940"/>
      <c r="AW26" s="940"/>
      <c r="AX26" s="940"/>
      <c r="AY26" s="940"/>
      <c r="AZ26" s="940"/>
      <c r="BA26" s="940"/>
      <c r="BB26" s="940"/>
      <c r="BC26" s="940"/>
      <c r="BD26" s="940"/>
      <c r="BE26" s="940"/>
    </row>
    <row r="27" spans="1:58" s="943" customFormat="1" ht="15.5">
      <c r="A27" s="934">
        <v>5</v>
      </c>
      <c r="B27" s="935" t="s">
        <v>378</v>
      </c>
      <c r="C27" s="934"/>
      <c r="D27" s="937">
        <v>0.1</v>
      </c>
      <c r="E27" s="936"/>
      <c r="F27" s="936"/>
      <c r="G27" s="934"/>
      <c r="H27" s="942"/>
      <c r="I27" s="942"/>
      <c r="J27" s="942"/>
      <c r="K27" s="942"/>
      <c r="L27" s="942"/>
      <c r="M27" s="942"/>
      <c r="N27" s="942"/>
      <c r="O27" s="942"/>
      <c r="P27" s="942"/>
      <c r="Q27" s="942"/>
      <c r="R27" s="942"/>
      <c r="S27" s="942"/>
      <c r="T27" s="942"/>
      <c r="U27" s="942"/>
      <c r="V27" s="942"/>
      <c r="W27" s="942"/>
      <c r="X27" s="942"/>
      <c r="Y27" s="942"/>
      <c r="Z27" s="942"/>
      <c r="AA27" s="942"/>
      <c r="AB27" s="942"/>
      <c r="AC27" s="942"/>
      <c r="AD27" s="942"/>
      <c r="AE27" s="942"/>
      <c r="AF27" s="942"/>
      <c r="AG27" s="942"/>
      <c r="AH27" s="942"/>
      <c r="AI27" s="942"/>
      <c r="AJ27" s="942"/>
      <c r="AK27" s="942"/>
      <c r="AL27" s="942"/>
      <c r="AM27" s="942"/>
      <c r="AN27" s="942"/>
      <c r="AO27" s="942"/>
      <c r="AP27" s="942"/>
      <c r="AQ27" s="942"/>
      <c r="AR27" s="942"/>
      <c r="AS27" s="942"/>
      <c r="AT27" s="942"/>
      <c r="AU27" s="942"/>
      <c r="AV27" s="942"/>
      <c r="AW27" s="942"/>
      <c r="AX27" s="942"/>
      <c r="AY27" s="942"/>
      <c r="AZ27" s="942"/>
      <c r="BA27" s="942"/>
      <c r="BB27" s="942"/>
      <c r="BC27" s="942"/>
      <c r="BD27" s="942"/>
      <c r="BE27" s="942"/>
    </row>
    <row r="28" spans="1:58" s="361" customFormat="1" ht="15.5">
      <c r="A28" s="360"/>
      <c r="B28" s="348" t="s">
        <v>1202</v>
      </c>
      <c r="C28" s="360" t="s">
        <v>117</v>
      </c>
      <c r="D28" s="812">
        <v>0.1</v>
      </c>
      <c r="E28" s="360"/>
      <c r="F28" s="360"/>
      <c r="G28" s="360"/>
      <c r="H28" s="940"/>
      <c r="I28" s="940"/>
      <c r="J28" s="940"/>
      <c r="K28" s="940"/>
      <c r="L28" s="940"/>
      <c r="M28" s="940"/>
      <c r="N28" s="940"/>
      <c r="O28" s="940"/>
      <c r="P28" s="940"/>
      <c r="Q28" s="940"/>
      <c r="R28" s="940"/>
      <c r="S28" s="940"/>
      <c r="T28" s="940"/>
      <c r="U28" s="940"/>
      <c r="V28" s="940"/>
      <c r="W28" s="940"/>
      <c r="X28" s="940"/>
      <c r="Y28" s="940"/>
      <c r="Z28" s="940"/>
      <c r="AA28" s="940"/>
      <c r="AB28" s="940"/>
      <c r="AC28" s="940"/>
      <c r="AD28" s="940"/>
      <c r="AE28" s="940"/>
      <c r="AF28" s="940"/>
      <c r="AG28" s="940"/>
      <c r="AH28" s="940"/>
      <c r="AI28" s="940"/>
      <c r="AJ28" s="940"/>
      <c r="AK28" s="940"/>
      <c r="AL28" s="940"/>
      <c r="AM28" s="940"/>
      <c r="AN28" s="940"/>
      <c r="AO28" s="940"/>
      <c r="AP28" s="940"/>
      <c r="AQ28" s="940"/>
      <c r="AR28" s="940"/>
      <c r="AS28" s="940"/>
      <c r="AT28" s="940"/>
      <c r="AU28" s="940"/>
      <c r="AV28" s="940"/>
      <c r="AW28" s="940"/>
      <c r="AX28" s="940"/>
      <c r="AY28" s="940"/>
      <c r="AZ28" s="940"/>
      <c r="BA28" s="940"/>
      <c r="BB28" s="940"/>
      <c r="BC28" s="940"/>
      <c r="BD28" s="940"/>
      <c r="BE28" s="940"/>
      <c r="BF28" s="361">
        <v>-0.5</v>
      </c>
    </row>
    <row r="29" spans="1:58" s="361" customFormat="1" ht="15.5">
      <c r="A29" s="360"/>
      <c r="B29" s="348" t="s">
        <v>1203</v>
      </c>
      <c r="C29" s="360" t="s">
        <v>117</v>
      </c>
      <c r="D29" s="812"/>
      <c r="E29" s="360"/>
      <c r="F29" s="360"/>
      <c r="G29" s="360"/>
      <c r="H29" s="940"/>
      <c r="I29" s="940"/>
      <c r="J29" s="940"/>
      <c r="K29" s="940"/>
      <c r="L29" s="940"/>
      <c r="M29" s="940"/>
      <c r="N29" s="940"/>
      <c r="O29" s="940"/>
      <c r="P29" s="940"/>
      <c r="Q29" s="940"/>
      <c r="R29" s="940"/>
      <c r="S29" s="940"/>
      <c r="T29" s="940"/>
      <c r="U29" s="940"/>
      <c r="V29" s="940"/>
      <c r="W29" s="940"/>
      <c r="X29" s="940"/>
      <c r="Y29" s="940"/>
      <c r="Z29" s="940"/>
      <c r="AA29" s="940"/>
      <c r="AB29" s="940"/>
      <c r="AC29" s="940"/>
      <c r="AD29" s="940"/>
      <c r="AE29" s="940"/>
      <c r="AF29" s="940"/>
      <c r="AG29" s="940"/>
      <c r="AH29" s="940"/>
      <c r="AI29" s="940"/>
      <c r="AJ29" s="940"/>
      <c r="AK29" s="940"/>
      <c r="AL29" s="940"/>
      <c r="AM29" s="940"/>
      <c r="AN29" s="940"/>
      <c r="AO29" s="940"/>
      <c r="AP29" s="940"/>
      <c r="AQ29" s="940"/>
      <c r="AR29" s="940"/>
      <c r="AS29" s="940"/>
      <c r="AT29" s="940"/>
      <c r="AU29" s="940"/>
      <c r="AV29" s="940"/>
      <c r="AW29" s="940"/>
      <c r="AX29" s="940"/>
      <c r="AY29" s="940"/>
      <c r="AZ29" s="940"/>
      <c r="BA29" s="940"/>
      <c r="BB29" s="940"/>
      <c r="BC29" s="940"/>
      <c r="BD29" s="940"/>
      <c r="BE29" s="940"/>
    </row>
    <row r="30" spans="1:58" s="943" customFormat="1" ht="15.5">
      <c r="A30" s="934">
        <v>6</v>
      </c>
      <c r="B30" s="935" t="s">
        <v>379</v>
      </c>
      <c r="C30" s="934"/>
      <c r="D30" s="937">
        <v>0.5</v>
      </c>
      <c r="E30" s="936"/>
      <c r="F30" s="936"/>
      <c r="G30" s="934"/>
      <c r="H30" s="942"/>
      <c r="I30" s="942"/>
      <c r="J30" s="942"/>
      <c r="K30" s="942"/>
      <c r="L30" s="942"/>
      <c r="M30" s="942"/>
      <c r="N30" s="942"/>
      <c r="O30" s="942"/>
      <c r="P30" s="942"/>
      <c r="Q30" s="942"/>
      <c r="R30" s="942"/>
      <c r="S30" s="942"/>
      <c r="T30" s="942"/>
      <c r="U30" s="942"/>
      <c r="V30" s="942"/>
      <c r="W30" s="942"/>
      <c r="X30" s="942"/>
      <c r="Y30" s="942"/>
      <c r="Z30" s="942"/>
      <c r="AA30" s="942"/>
      <c r="AB30" s="942"/>
      <c r="AC30" s="942"/>
      <c r="AD30" s="942"/>
      <c r="AE30" s="942"/>
      <c r="AF30" s="942"/>
      <c r="AG30" s="942"/>
      <c r="AH30" s="942"/>
      <c r="AI30" s="942"/>
      <c r="AJ30" s="942"/>
      <c r="AK30" s="942"/>
      <c r="AL30" s="942"/>
      <c r="AM30" s="942"/>
      <c r="AN30" s="942"/>
      <c r="AO30" s="942"/>
      <c r="AP30" s="942"/>
      <c r="AQ30" s="942"/>
      <c r="AR30" s="942"/>
      <c r="AS30" s="942"/>
      <c r="AT30" s="942"/>
      <c r="AU30" s="942"/>
      <c r="AV30" s="942"/>
      <c r="AW30" s="942"/>
      <c r="AX30" s="942"/>
      <c r="AY30" s="942"/>
      <c r="AZ30" s="942"/>
      <c r="BA30" s="942"/>
      <c r="BB30" s="942"/>
      <c r="BC30" s="942"/>
      <c r="BD30" s="942"/>
      <c r="BE30" s="942"/>
    </row>
    <row r="31" spans="1:58" s="361" customFormat="1" ht="15.5">
      <c r="A31" s="360"/>
      <c r="B31" s="348" t="s">
        <v>1202</v>
      </c>
      <c r="C31" s="360" t="s">
        <v>117</v>
      </c>
      <c r="D31" s="812">
        <v>0.5</v>
      </c>
      <c r="E31" s="360"/>
      <c r="F31" s="360"/>
      <c r="G31" s="360"/>
      <c r="H31" s="940"/>
      <c r="I31" s="940"/>
      <c r="J31" s="940"/>
      <c r="K31" s="940"/>
      <c r="L31" s="940"/>
      <c r="M31" s="940"/>
      <c r="N31" s="940"/>
      <c r="O31" s="940"/>
      <c r="P31" s="940"/>
      <c r="Q31" s="940"/>
      <c r="R31" s="940"/>
      <c r="S31" s="940"/>
      <c r="T31" s="940"/>
      <c r="U31" s="940"/>
      <c r="V31" s="940"/>
      <c r="W31" s="940"/>
      <c r="X31" s="940"/>
      <c r="Y31" s="940"/>
      <c r="Z31" s="940"/>
      <c r="AA31" s="940"/>
      <c r="AB31" s="940"/>
      <c r="AC31" s="940"/>
      <c r="AD31" s="940"/>
      <c r="AE31" s="940"/>
      <c r="AF31" s="940"/>
      <c r="AG31" s="940"/>
      <c r="AH31" s="940"/>
      <c r="AI31" s="940"/>
      <c r="AJ31" s="940"/>
      <c r="AK31" s="940"/>
      <c r="AL31" s="940"/>
      <c r="AM31" s="940"/>
      <c r="AN31" s="940"/>
      <c r="AO31" s="940"/>
      <c r="AP31" s="940"/>
      <c r="AQ31" s="940"/>
      <c r="AR31" s="940"/>
      <c r="AS31" s="940"/>
      <c r="AT31" s="940"/>
      <c r="AU31" s="940"/>
      <c r="AV31" s="940"/>
      <c r="AW31" s="940"/>
      <c r="AX31" s="940"/>
      <c r="AY31" s="940"/>
      <c r="AZ31" s="940"/>
      <c r="BA31" s="940"/>
      <c r="BB31" s="940"/>
      <c r="BC31" s="940"/>
      <c r="BD31" s="940"/>
      <c r="BE31" s="940"/>
      <c r="BF31" s="361">
        <v>-0.35</v>
      </c>
    </row>
    <row r="32" spans="1:58" s="361" customFormat="1" ht="15.5">
      <c r="A32" s="360"/>
      <c r="B32" s="348" t="s">
        <v>1203</v>
      </c>
      <c r="C32" s="360" t="s">
        <v>117</v>
      </c>
      <c r="D32" s="812"/>
      <c r="E32" s="360"/>
      <c r="F32" s="360"/>
      <c r="G32" s="360"/>
      <c r="H32" s="940"/>
      <c r="I32" s="940"/>
      <c r="J32" s="940"/>
      <c r="K32" s="940"/>
      <c r="L32" s="940"/>
      <c r="M32" s="940"/>
      <c r="N32" s="940"/>
      <c r="O32" s="940"/>
      <c r="P32" s="940"/>
      <c r="Q32" s="940"/>
      <c r="R32" s="940"/>
      <c r="S32" s="940"/>
      <c r="T32" s="940"/>
      <c r="U32" s="940"/>
      <c r="V32" s="940"/>
      <c r="W32" s="940"/>
      <c r="X32" s="940"/>
      <c r="Y32" s="940"/>
      <c r="Z32" s="940"/>
      <c r="AA32" s="940"/>
      <c r="AB32" s="940"/>
      <c r="AC32" s="940"/>
      <c r="AD32" s="940"/>
      <c r="AE32" s="940"/>
      <c r="AF32" s="940"/>
      <c r="AG32" s="940"/>
      <c r="AH32" s="940"/>
      <c r="AI32" s="940"/>
      <c r="AJ32" s="940"/>
      <c r="AK32" s="940"/>
      <c r="AL32" s="940"/>
      <c r="AM32" s="940"/>
      <c r="AN32" s="940"/>
      <c r="AO32" s="940"/>
      <c r="AP32" s="940"/>
      <c r="AQ32" s="940"/>
      <c r="AR32" s="940"/>
      <c r="AS32" s="940"/>
      <c r="AT32" s="940"/>
      <c r="AU32" s="940"/>
      <c r="AV32" s="940"/>
      <c r="AW32" s="940"/>
      <c r="AX32" s="940"/>
      <c r="AY32" s="940"/>
      <c r="AZ32" s="940"/>
      <c r="BA32" s="940"/>
      <c r="BB32" s="940"/>
      <c r="BC32" s="940"/>
      <c r="BD32" s="940"/>
      <c r="BE32" s="940"/>
    </row>
    <row r="33" spans="1:58" s="943" customFormat="1" ht="15.5">
      <c r="A33" s="934">
        <v>7</v>
      </c>
      <c r="B33" s="935" t="s">
        <v>380</v>
      </c>
      <c r="C33" s="934"/>
      <c r="D33" s="937">
        <v>1.35</v>
      </c>
      <c r="E33" s="936"/>
      <c r="F33" s="936"/>
      <c r="G33" s="934"/>
      <c r="H33" s="942"/>
      <c r="I33" s="942"/>
      <c r="J33" s="942"/>
      <c r="K33" s="942"/>
      <c r="L33" s="942"/>
      <c r="M33" s="942"/>
      <c r="N33" s="942"/>
      <c r="O33" s="942"/>
      <c r="P33" s="942"/>
      <c r="Q33" s="942"/>
      <c r="R33" s="942"/>
      <c r="S33" s="942"/>
      <c r="T33" s="942"/>
      <c r="U33" s="942"/>
      <c r="V33" s="942"/>
      <c r="W33" s="942"/>
      <c r="X33" s="942"/>
      <c r="Y33" s="942"/>
      <c r="Z33" s="942"/>
      <c r="AA33" s="942"/>
      <c r="AB33" s="942"/>
      <c r="AC33" s="942"/>
      <c r="AD33" s="942"/>
      <c r="AE33" s="942"/>
      <c r="AF33" s="942"/>
      <c r="AG33" s="942"/>
      <c r="AH33" s="942"/>
      <c r="AI33" s="942"/>
      <c r="AJ33" s="942"/>
      <c r="AK33" s="942"/>
      <c r="AL33" s="942"/>
      <c r="AM33" s="942"/>
      <c r="AN33" s="942"/>
      <c r="AO33" s="942"/>
      <c r="AP33" s="942"/>
      <c r="AQ33" s="942"/>
      <c r="AR33" s="942"/>
      <c r="AS33" s="942"/>
      <c r="AT33" s="942"/>
      <c r="AU33" s="942"/>
      <c r="AV33" s="942"/>
      <c r="AW33" s="942"/>
      <c r="AX33" s="942"/>
      <c r="AY33" s="942"/>
      <c r="AZ33" s="942"/>
      <c r="BA33" s="942"/>
      <c r="BB33" s="942"/>
      <c r="BC33" s="942"/>
      <c r="BD33" s="942"/>
      <c r="BE33" s="942"/>
    </row>
    <row r="34" spans="1:58" s="943" customFormat="1" ht="15.5">
      <c r="A34" s="934"/>
      <c r="B34" s="348" t="s">
        <v>1202</v>
      </c>
      <c r="C34" s="360" t="s">
        <v>117</v>
      </c>
      <c r="D34" s="812">
        <v>0.09</v>
      </c>
      <c r="E34" s="936"/>
      <c r="F34" s="936"/>
      <c r="G34" s="934"/>
      <c r="H34" s="942"/>
      <c r="I34" s="942"/>
      <c r="J34" s="942"/>
      <c r="K34" s="942"/>
      <c r="L34" s="942"/>
      <c r="M34" s="942"/>
      <c r="N34" s="942"/>
      <c r="O34" s="942"/>
      <c r="P34" s="942"/>
      <c r="Q34" s="942"/>
      <c r="R34" s="942"/>
      <c r="S34" s="942"/>
      <c r="T34" s="942"/>
      <c r="U34" s="942"/>
      <c r="V34" s="942"/>
      <c r="W34" s="942"/>
      <c r="X34" s="942"/>
      <c r="Y34" s="942"/>
      <c r="Z34" s="942"/>
      <c r="AA34" s="942"/>
      <c r="AB34" s="942"/>
      <c r="AC34" s="942"/>
      <c r="AD34" s="942"/>
      <c r="AE34" s="942"/>
      <c r="AF34" s="942"/>
      <c r="AG34" s="942"/>
      <c r="AH34" s="942"/>
      <c r="AI34" s="942"/>
      <c r="AJ34" s="942"/>
      <c r="AK34" s="942"/>
      <c r="AL34" s="942"/>
      <c r="AM34" s="942"/>
      <c r="AN34" s="942"/>
      <c r="AO34" s="942"/>
      <c r="AP34" s="942"/>
      <c r="AQ34" s="942"/>
      <c r="AR34" s="942"/>
      <c r="AS34" s="942"/>
      <c r="AT34" s="942"/>
      <c r="AU34" s="942"/>
      <c r="AV34" s="942"/>
      <c r="AW34" s="942"/>
      <c r="AX34" s="942"/>
      <c r="AY34" s="942"/>
      <c r="AZ34" s="942"/>
      <c r="BA34" s="942"/>
      <c r="BB34" s="942"/>
      <c r="BC34" s="942"/>
      <c r="BD34" s="942"/>
      <c r="BE34" s="942"/>
    </row>
    <row r="35" spans="1:58" s="361" customFormat="1" ht="15.5">
      <c r="A35" s="360"/>
      <c r="B35" s="348" t="s">
        <v>1203</v>
      </c>
      <c r="C35" s="360" t="s">
        <v>117</v>
      </c>
      <c r="D35" s="812">
        <v>1.2594399999999999</v>
      </c>
      <c r="E35" s="360"/>
      <c r="F35" s="360"/>
      <c r="G35" s="360"/>
      <c r="H35" s="940"/>
      <c r="I35" s="940"/>
      <c r="J35" s="940"/>
      <c r="K35" s="940"/>
      <c r="L35" s="940"/>
      <c r="M35" s="940"/>
      <c r="N35" s="940"/>
      <c r="O35" s="940"/>
      <c r="P35" s="940"/>
      <c r="Q35" s="940"/>
      <c r="R35" s="940"/>
      <c r="S35" s="940"/>
      <c r="T35" s="940"/>
      <c r="U35" s="940"/>
      <c r="V35" s="940"/>
      <c r="W35" s="940"/>
      <c r="X35" s="940"/>
      <c r="Y35" s="940"/>
      <c r="Z35" s="940"/>
      <c r="AA35" s="940"/>
      <c r="AB35" s="940"/>
      <c r="AC35" s="940"/>
      <c r="AD35" s="940"/>
      <c r="AE35" s="940"/>
      <c r="AF35" s="940"/>
      <c r="AG35" s="940"/>
      <c r="AH35" s="940"/>
      <c r="AI35" s="940"/>
      <c r="AJ35" s="940"/>
      <c r="AK35" s="940"/>
      <c r="AL35" s="940"/>
      <c r="AM35" s="940"/>
      <c r="AN35" s="940"/>
      <c r="AO35" s="940"/>
      <c r="AP35" s="940"/>
      <c r="AQ35" s="940"/>
      <c r="AR35" s="940"/>
      <c r="AS35" s="940"/>
      <c r="AT35" s="940"/>
      <c r="AU35" s="940"/>
      <c r="AV35" s="940"/>
      <c r="AW35" s="940"/>
      <c r="AX35" s="940"/>
      <c r="AY35" s="940"/>
      <c r="AZ35" s="940"/>
      <c r="BA35" s="940"/>
      <c r="BB35" s="940"/>
      <c r="BC35" s="940"/>
      <c r="BD35" s="940"/>
      <c r="BE35" s="940"/>
      <c r="BF35" s="361">
        <v>-1.5</v>
      </c>
    </row>
    <row r="36" spans="1:58" s="408" customFormat="1" ht="15.5">
      <c r="A36" s="936"/>
      <c r="B36" s="944"/>
      <c r="C36" s="945"/>
      <c r="D36" s="579">
        <v>0.14362</v>
      </c>
      <c r="E36" s="936">
        <v>6</v>
      </c>
      <c r="F36" s="936" t="s">
        <v>1001</v>
      </c>
      <c r="G36" s="936"/>
      <c r="H36" s="939"/>
      <c r="I36" s="939"/>
      <c r="J36" s="939"/>
      <c r="K36" s="939">
        <v>0.14000000000000001</v>
      </c>
      <c r="L36" s="939"/>
      <c r="M36" s="939"/>
      <c r="N36" s="939"/>
      <c r="O36" s="939"/>
      <c r="P36" s="939"/>
      <c r="Q36" s="939"/>
      <c r="R36" s="939"/>
      <c r="S36" s="939"/>
      <c r="T36" s="939"/>
      <c r="U36" s="939"/>
      <c r="V36" s="939"/>
      <c r="W36" s="939"/>
      <c r="X36" s="939"/>
      <c r="Y36" s="939"/>
      <c r="Z36" s="939"/>
      <c r="AA36" s="939"/>
      <c r="AB36" s="939"/>
      <c r="AC36" s="939"/>
      <c r="AD36" s="939"/>
      <c r="AE36" s="939"/>
      <c r="AF36" s="939"/>
      <c r="AG36" s="939"/>
      <c r="AH36" s="939"/>
      <c r="AI36" s="939"/>
      <c r="AJ36" s="939"/>
      <c r="AK36" s="939"/>
      <c r="AL36" s="939"/>
      <c r="AM36" s="939"/>
      <c r="AN36" s="939"/>
      <c r="AO36" s="939"/>
      <c r="AP36" s="939"/>
      <c r="AQ36" s="939"/>
      <c r="AR36" s="939"/>
      <c r="AS36" s="939"/>
      <c r="AT36" s="939"/>
      <c r="AU36" s="939"/>
      <c r="AV36" s="939"/>
      <c r="AW36" s="939"/>
      <c r="AX36" s="939"/>
      <c r="AY36" s="939"/>
      <c r="AZ36" s="939"/>
      <c r="BA36" s="939"/>
      <c r="BB36" s="939"/>
      <c r="BC36" s="939"/>
      <c r="BD36" s="939"/>
      <c r="BE36" s="939"/>
    </row>
    <row r="37" spans="1:58" s="408" customFormat="1" ht="15.5">
      <c r="A37" s="936"/>
      <c r="B37" s="944"/>
      <c r="C37" s="945"/>
      <c r="D37" s="579">
        <v>0.27581999999999995</v>
      </c>
      <c r="E37" s="936">
        <v>1</v>
      </c>
      <c r="F37" s="936">
        <v>8.9</v>
      </c>
      <c r="G37" s="936"/>
      <c r="H37" s="939"/>
      <c r="I37" s="939"/>
      <c r="J37" s="939"/>
      <c r="K37" s="939"/>
      <c r="L37" s="939">
        <v>0.28000000000000003</v>
      </c>
      <c r="M37" s="939"/>
      <c r="N37" s="939"/>
      <c r="O37" s="939"/>
      <c r="P37" s="939"/>
      <c r="Q37" s="939"/>
      <c r="R37" s="939"/>
      <c r="S37" s="939"/>
      <c r="T37" s="939"/>
      <c r="U37" s="939"/>
      <c r="V37" s="939"/>
      <c r="W37" s="939"/>
      <c r="X37" s="939"/>
      <c r="Y37" s="939"/>
      <c r="Z37" s="939"/>
      <c r="AA37" s="939"/>
      <c r="AB37" s="939"/>
      <c r="AC37" s="939"/>
      <c r="AD37" s="939"/>
      <c r="AE37" s="939"/>
      <c r="AF37" s="939"/>
      <c r="AG37" s="939"/>
      <c r="AH37" s="939"/>
      <c r="AI37" s="939"/>
      <c r="AJ37" s="939"/>
      <c r="AK37" s="939"/>
      <c r="AL37" s="939"/>
      <c r="AM37" s="939"/>
      <c r="AN37" s="939"/>
      <c r="AO37" s="939"/>
      <c r="AP37" s="939"/>
      <c r="AQ37" s="939"/>
      <c r="AR37" s="939"/>
      <c r="AS37" s="939"/>
      <c r="AT37" s="939"/>
      <c r="AU37" s="939"/>
      <c r="AV37" s="939"/>
      <c r="AW37" s="939"/>
      <c r="AX37" s="939"/>
      <c r="AY37" s="939"/>
      <c r="AZ37" s="939"/>
      <c r="BA37" s="939"/>
      <c r="BB37" s="939"/>
      <c r="BC37" s="939"/>
      <c r="BD37" s="939"/>
      <c r="BE37" s="939"/>
    </row>
    <row r="38" spans="1:58" s="408" customFormat="1" ht="15.5">
      <c r="A38" s="936"/>
      <c r="B38" s="944"/>
      <c r="C38" s="945"/>
      <c r="D38" s="579">
        <v>0.84</v>
      </c>
      <c r="E38" s="936">
        <v>3</v>
      </c>
      <c r="F38" s="936" t="s">
        <v>1002</v>
      </c>
      <c r="G38" s="936"/>
      <c r="H38" s="939"/>
      <c r="I38" s="939"/>
      <c r="J38" s="939"/>
      <c r="K38" s="939">
        <v>0.11</v>
      </c>
      <c r="L38" s="946">
        <v>0.37923000000000001</v>
      </c>
      <c r="M38" s="939"/>
      <c r="N38" s="939"/>
      <c r="O38" s="939"/>
      <c r="P38" s="946">
        <v>0.49411000000000005</v>
      </c>
      <c r="Q38" s="939"/>
      <c r="R38" s="939"/>
      <c r="S38" s="939"/>
      <c r="T38" s="939"/>
      <c r="U38" s="939"/>
      <c r="V38" s="939"/>
      <c r="W38" s="939"/>
      <c r="X38" s="939"/>
      <c r="Y38" s="939"/>
      <c r="Z38" s="939"/>
      <c r="AA38" s="939"/>
      <c r="AB38" s="939"/>
      <c r="AC38" s="939"/>
      <c r="AD38" s="939"/>
      <c r="AE38" s="939"/>
      <c r="AF38" s="939"/>
      <c r="AG38" s="939"/>
      <c r="AH38" s="939"/>
      <c r="AI38" s="939"/>
      <c r="AJ38" s="939"/>
      <c r="AK38" s="939"/>
      <c r="AL38" s="939"/>
      <c r="AM38" s="939"/>
      <c r="AN38" s="939"/>
      <c r="AO38" s="939"/>
      <c r="AP38" s="939"/>
      <c r="AQ38" s="939"/>
      <c r="AR38" s="939"/>
      <c r="AS38" s="939"/>
      <c r="AT38" s="939"/>
      <c r="AU38" s="939"/>
      <c r="AV38" s="939"/>
      <c r="AW38" s="939"/>
      <c r="AX38" s="939"/>
      <c r="AY38" s="939"/>
      <c r="AZ38" s="939"/>
      <c r="BA38" s="939"/>
      <c r="BB38" s="939"/>
      <c r="BC38" s="939"/>
      <c r="BD38" s="939"/>
      <c r="BE38" s="939"/>
    </row>
    <row r="39" spans="1:58" s="943" customFormat="1" ht="15.5">
      <c r="A39" s="934">
        <v>8</v>
      </c>
      <c r="B39" s="947" t="s">
        <v>381</v>
      </c>
      <c r="C39" s="948"/>
      <c r="D39" s="937">
        <v>0.3</v>
      </c>
      <c r="E39" s="936"/>
      <c r="F39" s="936"/>
      <c r="G39" s="934"/>
      <c r="H39" s="942"/>
      <c r="I39" s="942"/>
      <c r="J39" s="942"/>
      <c r="K39" s="942"/>
      <c r="L39" s="942"/>
      <c r="M39" s="942"/>
      <c r="N39" s="942"/>
      <c r="O39" s="942"/>
      <c r="P39" s="942"/>
      <c r="Q39" s="942"/>
      <c r="R39" s="942"/>
      <c r="S39" s="942"/>
      <c r="T39" s="942"/>
      <c r="U39" s="942"/>
      <c r="V39" s="942"/>
      <c r="W39" s="942"/>
      <c r="X39" s="942"/>
      <c r="Y39" s="942"/>
      <c r="Z39" s="942"/>
      <c r="AA39" s="942"/>
      <c r="AB39" s="942"/>
      <c r="AC39" s="942"/>
      <c r="AD39" s="942"/>
      <c r="AE39" s="942"/>
      <c r="AF39" s="942"/>
      <c r="AG39" s="942"/>
      <c r="AH39" s="942"/>
      <c r="AI39" s="942"/>
      <c r="AJ39" s="942"/>
      <c r="AK39" s="942"/>
      <c r="AL39" s="942"/>
      <c r="AM39" s="942"/>
      <c r="AN39" s="942"/>
      <c r="AO39" s="942"/>
      <c r="AP39" s="942"/>
      <c r="AQ39" s="942"/>
      <c r="AR39" s="942"/>
      <c r="AS39" s="942"/>
      <c r="AT39" s="942"/>
      <c r="AU39" s="942"/>
      <c r="AV39" s="942"/>
      <c r="AW39" s="942"/>
      <c r="AX39" s="942"/>
      <c r="AY39" s="942"/>
      <c r="AZ39" s="942"/>
      <c r="BA39" s="942"/>
      <c r="BB39" s="942"/>
      <c r="BC39" s="942"/>
      <c r="BD39" s="942"/>
      <c r="BE39" s="942"/>
    </row>
    <row r="40" spans="1:58" s="943" customFormat="1" ht="15.5">
      <c r="A40" s="934"/>
      <c r="B40" s="348" t="s">
        <v>1202</v>
      </c>
      <c r="C40" s="360" t="s">
        <v>117</v>
      </c>
      <c r="D40" s="579">
        <v>0.05</v>
      </c>
      <c r="E40" s="936"/>
      <c r="F40" s="936"/>
      <c r="G40" s="934"/>
      <c r="H40" s="942"/>
      <c r="I40" s="942"/>
      <c r="J40" s="942"/>
      <c r="K40" s="942"/>
      <c r="L40" s="942"/>
      <c r="M40" s="942"/>
      <c r="N40" s="942"/>
      <c r="O40" s="942"/>
      <c r="P40" s="942"/>
      <c r="Q40" s="942"/>
      <c r="R40" s="942"/>
      <c r="S40" s="942"/>
      <c r="T40" s="942"/>
      <c r="U40" s="942"/>
      <c r="V40" s="942"/>
      <c r="W40" s="942"/>
      <c r="X40" s="942"/>
      <c r="Y40" s="942"/>
      <c r="Z40" s="942"/>
      <c r="AA40" s="942"/>
      <c r="AB40" s="942"/>
      <c r="AC40" s="942"/>
      <c r="AD40" s="942"/>
      <c r="AE40" s="942"/>
      <c r="AF40" s="942"/>
      <c r="AG40" s="942"/>
      <c r="AH40" s="942"/>
      <c r="AI40" s="942"/>
      <c r="AJ40" s="942"/>
      <c r="AK40" s="942"/>
      <c r="AL40" s="942"/>
      <c r="AM40" s="942"/>
      <c r="AN40" s="942"/>
      <c r="AO40" s="942"/>
      <c r="AP40" s="942"/>
      <c r="AQ40" s="942"/>
      <c r="AR40" s="942"/>
      <c r="AS40" s="942"/>
      <c r="AT40" s="942"/>
      <c r="AU40" s="942"/>
      <c r="AV40" s="942"/>
      <c r="AW40" s="942"/>
      <c r="AX40" s="942"/>
      <c r="AY40" s="942"/>
      <c r="AZ40" s="942"/>
      <c r="BA40" s="942"/>
      <c r="BB40" s="942"/>
      <c r="BC40" s="942"/>
      <c r="BD40" s="942"/>
      <c r="BE40" s="942"/>
    </row>
    <row r="41" spans="1:58" s="361" customFormat="1" ht="15.5">
      <c r="A41" s="360"/>
      <c r="B41" s="348" t="s">
        <v>1203</v>
      </c>
      <c r="C41" s="360" t="s">
        <v>117</v>
      </c>
      <c r="D41" s="812">
        <v>0.25</v>
      </c>
      <c r="E41" s="360"/>
      <c r="F41" s="360"/>
      <c r="G41" s="360"/>
      <c r="H41" s="940"/>
      <c r="I41" s="940"/>
      <c r="J41" s="940"/>
      <c r="K41" s="940"/>
      <c r="L41" s="940"/>
      <c r="M41" s="940"/>
      <c r="N41" s="940"/>
      <c r="O41" s="940"/>
      <c r="P41" s="940"/>
      <c r="Q41" s="940"/>
      <c r="R41" s="940"/>
      <c r="S41" s="940"/>
      <c r="T41" s="940"/>
      <c r="U41" s="940"/>
      <c r="V41" s="940"/>
      <c r="W41" s="940"/>
      <c r="X41" s="940"/>
      <c r="Y41" s="940"/>
      <c r="Z41" s="940"/>
      <c r="AA41" s="940"/>
      <c r="AB41" s="940"/>
      <c r="AC41" s="940"/>
      <c r="AD41" s="940"/>
      <c r="AE41" s="940"/>
      <c r="AF41" s="940"/>
      <c r="AG41" s="940"/>
      <c r="AH41" s="940"/>
      <c r="AI41" s="940"/>
      <c r="AJ41" s="940"/>
      <c r="AK41" s="940"/>
      <c r="AL41" s="940"/>
      <c r="AM41" s="940"/>
      <c r="AN41" s="940"/>
      <c r="AO41" s="940"/>
      <c r="AP41" s="940"/>
      <c r="AQ41" s="940"/>
      <c r="AR41" s="940"/>
      <c r="AS41" s="940"/>
      <c r="AT41" s="940"/>
      <c r="AU41" s="940"/>
      <c r="AV41" s="940"/>
      <c r="AW41" s="940"/>
      <c r="AX41" s="940"/>
      <c r="AY41" s="940"/>
      <c r="AZ41" s="940"/>
      <c r="BA41" s="940"/>
      <c r="BB41" s="940"/>
      <c r="BC41" s="940"/>
      <c r="BD41" s="940"/>
      <c r="BE41" s="940"/>
      <c r="BF41" s="361">
        <v>-0.5</v>
      </c>
    </row>
    <row r="42" spans="1:58" s="408" customFormat="1" ht="15.5">
      <c r="A42" s="936"/>
      <c r="B42" s="944"/>
      <c r="C42" s="945"/>
      <c r="D42" s="579"/>
      <c r="E42" s="936">
        <v>2</v>
      </c>
      <c r="F42" s="936" t="s">
        <v>1003</v>
      </c>
      <c r="G42" s="936"/>
      <c r="H42" s="939"/>
      <c r="I42" s="939"/>
      <c r="J42" s="939"/>
      <c r="K42" s="939"/>
      <c r="L42" s="939"/>
      <c r="M42" s="939"/>
      <c r="N42" s="939"/>
      <c r="O42" s="939"/>
      <c r="P42" s="939"/>
      <c r="Q42" s="939"/>
      <c r="R42" s="939"/>
      <c r="S42" s="939"/>
      <c r="T42" s="939"/>
      <c r="U42" s="939"/>
      <c r="V42" s="939"/>
      <c r="W42" s="939"/>
      <c r="X42" s="939"/>
      <c r="Y42" s="939"/>
      <c r="Z42" s="939"/>
      <c r="AA42" s="939"/>
      <c r="AB42" s="939"/>
      <c r="AC42" s="939"/>
      <c r="AD42" s="939"/>
      <c r="AE42" s="939"/>
      <c r="AF42" s="939"/>
      <c r="AG42" s="939"/>
      <c r="AH42" s="939"/>
      <c r="AI42" s="939"/>
      <c r="AJ42" s="939"/>
      <c r="AK42" s="939"/>
      <c r="AL42" s="939"/>
      <c r="AM42" s="939"/>
      <c r="AN42" s="939"/>
      <c r="AO42" s="939"/>
      <c r="AP42" s="939"/>
      <c r="AQ42" s="939"/>
      <c r="AR42" s="939"/>
      <c r="AS42" s="939"/>
      <c r="AT42" s="939"/>
      <c r="AU42" s="939"/>
      <c r="AV42" s="939"/>
      <c r="AW42" s="939"/>
      <c r="AX42" s="939"/>
      <c r="AY42" s="939"/>
      <c r="AZ42" s="939"/>
      <c r="BA42" s="939"/>
      <c r="BB42" s="939"/>
      <c r="BC42" s="939"/>
      <c r="BD42" s="939"/>
      <c r="BE42" s="939"/>
    </row>
    <row r="43" spans="1:58" s="408" customFormat="1" ht="15.5">
      <c r="A43" s="936"/>
      <c r="B43" s="944"/>
      <c r="C43" s="945"/>
      <c r="D43" s="579"/>
      <c r="E43" s="936">
        <v>4</v>
      </c>
      <c r="F43" s="936" t="s">
        <v>1004</v>
      </c>
      <c r="G43" s="936"/>
      <c r="H43" s="939"/>
      <c r="I43" s="939"/>
      <c r="J43" s="939"/>
      <c r="K43" s="939"/>
      <c r="L43" s="939"/>
      <c r="M43" s="939"/>
      <c r="N43" s="939"/>
      <c r="O43" s="939"/>
      <c r="P43" s="939"/>
      <c r="Q43" s="939"/>
      <c r="R43" s="939"/>
      <c r="S43" s="939"/>
      <c r="T43" s="939"/>
      <c r="U43" s="939"/>
      <c r="V43" s="939"/>
      <c r="W43" s="939"/>
      <c r="X43" s="939"/>
      <c r="Y43" s="939"/>
      <c r="Z43" s="939"/>
      <c r="AA43" s="939"/>
      <c r="AB43" s="939"/>
      <c r="AC43" s="939"/>
      <c r="AD43" s="939"/>
      <c r="AE43" s="939"/>
      <c r="AF43" s="939"/>
      <c r="AG43" s="939"/>
      <c r="AH43" s="939"/>
      <c r="AI43" s="939"/>
      <c r="AJ43" s="939"/>
      <c r="AK43" s="939"/>
      <c r="AL43" s="939"/>
      <c r="AM43" s="939"/>
      <c r="AN43" s="939"/>
      <c r="AO43" s="939"/>
      <c r="AP43" s="939"/>
      <c r="AQ43" s="939"/>
      <c r="AR43" s="939"/>
      <c r="AS43" s="939"/>
      <c r="AT43" s="939"/>
      <c r="AU43" s="939"/>
      <c r="AV43" s="939"/>
      <c r="AW43" s="939"/>
      <c r="AX43" s="939"/>
      <c r="AY43" s="939"/>
      <c r="AZ43" s="939"/>
      <c r="BA43" s="939"/>
      <c r="BB43" s="939"/>
      <c r="BC43" s="939"/>
      <c r="BD43" s="939"/>
      <c r="BE43" s="939"/>
    </row>
    <row r="44" spans="1:58" s="943" customFormat="1" ht="15.5">
      <c r="A44" s="934">
        <v>9</v>
      </c>
      <c r="B44" s="947" t="s">
        <v>382</v>
      </c>
      <c r="C44" s="948"/>
      <c r="D44" s="937">
        <v>0.1</v>
      </c>
      <c r="E44" s="936"/>
      <c r="F44" s="936"/>
      <c r="G44" s="934"/>
      <c r="H44" s="942"/>
      <c r="I44" s="942"/>
      <c r="J44" s="942"/>
      <c r="K44" s="942"/>
      <c r="L44" s="942"/>
      <c r="M44" s="942"/>
      <c r="N44" s="942"/>
      <c r="O44" s="942"/>
      <c r="P44" s="942"/>
      <c r="Q44" s="942"/>
      <c r="R44" s="942"/>
      <c r="S44" s="942"/>
      <c r="T44" s="942"/>
      <c r="U44" s="942"/>
      <c r="V44" s="942"/>
      <c r="W44" s="942"/>
      <c r="X44" s="942"/>
      <c r="Y44" s="942"/>
      <c r="Z44" s="942"/>
      <c r="AA44" s="942"/>
      <c r="AB44" s="942"/>
      <c r="AC44" s="942"/>
      <c r="AD44" s="942"/>
      <c r="AE44" s="942"/>
      <c r="AF44" s="942"/>
      <c r="AG44" s="942"/>
      <c r="AH44" s="942"/>
      <c r="AI44" s="942"/>
      <c r="AJ44" s="942"/>
      <c r="AK44" s="942"/>
      <c r="AL44" s="942"/>
      <c r="AM44" s="942"/>
      <c r="AN44" s="942"/>
      <c r="AO44" s="942"/>
      <c r="AP44" s="942"/>
      <c r="AQ44" s="942"/>
      <c r="AR44" s="942"/>
      <c r="AS44" s="942"/>
      <c r="AT44" s="942"/>
      <c r="AU44" s="942"/>
      <c r="AV44" s="942"/>
      <c r="AW44" s="942"/>
      <c r="AX44" s="942"/>
      <c r="AY44" s="942"/>
      <c r="AZ44" s="942"/>
      <c r="BA44" s="942"/>
      <c r="BB44" s="942"/>
      <c r="BC44" s="942"/>
      <c r="BD44" s="942"/>
      <c r="BE44" s="942"/>
    </row>
    <row r="45" spans="1:58" s="361" customFormat="1" ht="15.5">
      <c r="A45" s="360"/>
      <c r="B45" s="348" t="s">
        <v>1202</v>
      </c>
      <c r="C45" s="360" t="s">
        <v>117</v>
      </c>
      <c r="D45" s="812">
        <v>0.1</v>
      </c>
      <c r="E45" s="360"/>
      <c r="F45" s="360"/>
      <c r="G45" s="36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40"/>
      <c r="AL45" s="940"/>
      <c r="AM45" s="940"/>
      <c r="AN45" s="940"/>
      <c r="AO45" s="940"/>
      <c r="AP45" s="940"/>
      <c r="AQ45" s="940"/>
      <c r="AR45" s="940"/>
      <c r="AS45" s="940"/>
      <c r="AT45" s="940"/>
      <c r="AU45" s="940"/>
      <c r="AV45" s="940"/>
      <c r="AW45" s="940"/>
      <c r="AX45" s="940"/>
      <c r="AY45" s="940"/>
      <c r="AZ45" s="940"/>
      <c r="BA45" s="940"/>
      <c r="BB45" s="940"/>
      <c r="BC45" s="940"/>
      <c r="BD45" s="940"/>
      <c r="BE45" s="940"/>
      <c r="BF45" s="361">
        <v>-0.5</v>
      </c>
    </row>
    <row r="46" spans="1:58" s="361" customFormat="1" ht="15.5">
      <c r="A46" s="360"/>
      <c r="B46" s="348" t="s">
        <v>1203</v>
      </c>
      <c r="C46" s="360" t="s">
        <v>117</v>
      </c>
      <c r="D46" s="812"/>
      <c r="E46" s="360"/>
      <c r="F46" s="360"/>
      <c r="G46" s="36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c r="AG46" s="940"/>
      <c r="AH46" s="940"/>
      <c r="AI46" s="940"/>
      <c r="AJ46" s="940"/>
      <c r="AK46" s="940"/>
      <c r="AL46" s="940"/>
      <c r="AM46" s="940"/>
      <c r="AN46" s="940"/>
      <c r="AO46" s="940"/>
      <c r="AP46" s="940"/>
      <c r="AQ46" s="940"/>
      <c r="AR46" s="940"/>
      <c r="AS46" s="940"/>
      <c r="AT46" s="940"/>
      <c r="AU46" s="940"/>
      <c r="AV46" s="940"/>
      <c r="AW46" s="940"/>
      <c r="AX46" s="940"/>
      <c r="AY46" s="940"/>
      <c r="AZ46" s="940"/>
      <c r="BA46" s="940"/>
      <c r="BB46" s="940"/>
      <c r="BC46" s="940"/>
      <c r="BD46" s="940"/>
      <c r="BE46" s="940"/>
    </row>
    <row r="47" spans="1:58" s="943" customFormat="1" ht="15.5">
      <c r="A47" s="934">
        <v>10</v>
      </c>
      <c r="B47" s="935" t="s">
        <v>383</v>
      </c>
      <c r="C47" s="934"/>
      <c r="D47" s="937">
        <v>0.1</v>
      </c>
      <c r="E47" s="936"/>
      <c r="F47" s="936"/>
      <c r="G47" s="934"/>
      <c r="H47" s="942"/>
      <c r="I47" s="942"/>
      <c r="J47" s="942"/>
      <c r="K47" s="942"/>
      <c r="L47" s="942"/>
      <c r="M47" s="942"/>
      <c r="N47" s="942"/>
      <c r="O47" s="942"/>
      <c r="P47" s="942"/>
      <c r="Q47" s="942"/>
      <c r="R47" s="942"/>
      <c r="S47" s="942"/>
      <c r="T47" s="942"/>
      <c r="U47" s="942"/>
      <c r="V47" s="942"/>
      <c r="W47" s="942"/>
      <c r="X47" s="942"/>
      <c r="Y47" s="942"/>
      <c r="Z47" s="942"/>
      <c r="AA47" s="942"/>
      <c r="AB47" s="942"/>
      <c r="AC47" s="942"/>
      <c r="AD47" s="942"/>
      <c r="AE47" s="942"/>
      <c r="AF47" s="942"/>
      <c r="AG47" s="942"/>
      <c r="AH47" s="942"/>
      <c r="AI47" s="942"/>
      <c r="AJ47" s="942"/>
      <c r="AK47" s="942"/>
      <c r="AL47" s="942"/>
      <c r="AM47" s="942"/>
      <c r="AN47" s="942"/>
      <c r="AO47" s="942"/>
      <c r="AP47" s="942"/>
      <c r="AQ47" s="942"/>
      <c r="AR47" s="942"/>
      <c r="AS47" s="942"/>
      <c r="AT47" s="942"/>
      <c r="AU47" s="942"/>
      <c r="AV47" s="942"/>
      <c r="AW47" s="942"/>
      <c r="AX47" s="942"/>
      <c r="AY47" s="942"/>
      <c r="AZ47" s="942"/>
      <c r="BA47" s="942"/>
      <c r="BB47" s="942"/>
      <c r="BC47" s="942"/>
      <c r="BD47" s="942"/>
      <c r="BE47" s="942"/>
    </row>
    <row r="48" spans="1:58" s="361" customFormat="1" ht="15.5">
      <c r="A48" s="360"/>
      <c r="B48" s="348" t="s">
        <v>1202</v>
      </c>
      <c r="C48" s="360" t="s">
        <v>117</v>
      </c>
      <c r="D48" s="812">
        <v>0.1</v>
      </c>
      <c r="E48" s="360"/>
      <c r="F48" s="360"/>
      <c r="G48" s="36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c r="AK48" s="940"/>
      <c r="AL48" s="940"/>
      <c r="AM48" s="940"/>
      <c r="AN48" s="940"/>
      <c r="AO48" s="940"/>
      <c r="AP48" s="940"/>
      <c r="AQ48" s="940"/>
      <c r="AR48" s="940"/>
      <c r="AS48" s="940"/>
      <c r="AT48" s="940"/>
      <c r="AU48" s="940"/>
      <c r="AV48" s="940"/>
      <c r="AW48" s="940"/>
      <c r="AX48" s="940"/>
      <c r="AY48" s="940"/>
      <c r="AZ48" s="940"/>
      <c r="BA48" s="940"/>
      <c r="BB48" s="940"/>
      <c r="BC48" s="940"/>
      <c r="BD48" s="940"/>
      <c r="BE48" s="940"/>
      <c r="BF48" s="361">
        <v>-0.5</v>
      </c>
    </row>
    <row r="49" spans="1:58" s="361" customFormat="1" ht="15.5">
      <c r="A49" s="360"/>
      <c r="B49" s="348" t="s">
        <v>1203</v>
      </c>
      <c r="C49" s="360" t="s">
        <v>117</v>
      </c>
      <c r="D49" s="812"/>
      <c r="E49" s="360"/>
      <c r="F49" s="360"/>
      <c r="G49" s="36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c r="AG49" s="940"/>
      <c r="AH49" s="940"/>
      <c r="AI49" s="940"/>
      <c r="AJ49" s="940"/>
      <c r="AK49" s="940"/>
      <c r="AL49" s="940"/>
      <c r="AM49" s="940"/>
      <c r="AN49" s="940"/>
      <c r="AO49" s="940"/>
      <c r="AP49" s="940"/>
      <c r="AQ49" s="940"/>
      <c r="AR49" s="940"/>
      <c r="AS49" s="940"/>
      <c r="AT49" s="940"/>
      <c r="AU49" s="940"/>
      <c r="AV49" s="940"/>
      <c r="AW49" s="940"/>
      <c r="AX49" s="940"/>
      <c r="AY49" s="940"/>
      <c r="AZ49" s="940"/>
      <c r="BA49" s="940"/>
      <c r="BB49" s="940"/>
      <c r="BC49" s="940"/>
      <c r="BD49" s="940"/>
      <c r="BE49" s="940"/>
    </row>
    <row r="50" spans="1:58" s="943" customFormat="1" ht="15.5">
      <c r="A50" s="934">
        <v>11</v>
      </c>
      <c r="B50" s="935" t="s">
        <v>384</v>
      </c>
      <c r="C50" s="934"/>
      <c r="D50" s="937">
        <v>1.43</v>
      </c>
      <c r="E50" s="936"/>
      <c r="F50" s="936"/>
      <c r="G50" s="934"/>
      <c r="H50" s="942"/>
      <c r="I50" s="942"/>
      <c r="J50" s="942"/>
      <c r="K50" s="942"/>
      <c r="L50" s="942"/>
      <c r="M50" s="942"/>
      <c r="N50" s="942"/>
      <c r="O50" s="942"/>
      <c r="P50" s="942"/>
      <c r="Q50" s="942"/>
      <c r="R50" s="942"/>
      <c r="S50" s="942"/>
      <c r="T50" s="942"/>
      <c r="U50" s="942"/>
      <c r="V50" s="942"/>
      <c r="W50" s="942"/>
      <c r="X50" s="942"/>
      <c r="Y50" s="942"/>
      <c r="Z50" s="942"/>
      <c r="AA50" s="942"/>
      <c r="AB50" s="942"/>
      <c r="AC50" s="942"/>
      <c r="AD50" s="942"/>
      <c r="AE50" s="942"/>
      <c r="AF50" s="942"/>
      <c r="AG50" s="942"/>
      <c r="AH50" s="942"/>
      <c r="AI50" s="942"/>
      <c r="AJ50" s="942"/>
      <c r="AK50" s="942"/>
      <c r="AL50" s="942"/>
      <c r="AM50" s="942"/>
      <c r="AN50" s="942"/>
      <c r="AO50" s="942"/>
      <c r="AP50" s="942"/>
      <c r="AQ50" s="942"/>
      <c r="AR50" s="942"/>
      <c r="AS50" s="942"/>
      <c r="AT50" s="942"/>
      <c r="AU50" s="942"/>
      <c r="AV50" s="942"/>
      <c r="AW50" s="942"/>
      <c r="AX50" s="942"/>
      <c r="AY50" s="942"/>
      <c r="AZ50" s="942"/>
      <c r="BA50" s="942"/>
      <c r="BB50" s="942"/>
      <c r="BC50" s="942"/>
      <c r="BD50" s="942"/>
      <c r="BE50" s="942"/>
    </row>
    <row r="51" spans="1:58" s="361" customFormat="1" ht="15.5">
      <c r="A51" s="360"/>
      <c r="B51" s="348" t="s">
        <v>1202</v>
      </c>
      <c r="C51" s="360" t="s">
        <v>117</v>
      </c>
      <c r="D51" s="812">
        <v>1.43</v>
      </c>
      <c r="E51" s="360"/>
      <c r="F51" s="360"/>
      <c r="G51" s="360"/>
      <c r="H51" s="940"/>
      <c r="I51" s="940"/>
      <c r="J51" s="940"/>
      <c r="K51" s="940"/>
      <c r="L51" s="940"/>
      <c r="M51" s="940"/>
      <c r="N51" s="940"/>
      <c r="O51" s="940"/>
      <c r="P51" s="940"/>
      <c r="Q51" s="940"/>
      <c r="R51" s="940"/>
      <c r="S51" s="940"/>
      <c r="T51" s="940"/>
      <c r="U51" s="940"/>
      <c r="V51" s="940"/>
      <c r="W51" s="940"/>
      <c r="X51" s="940"/>
      <c r="Y51" s="940"/>
      <c r="Z51" s="940"/>
      <c r="AA51" s="940"/>
      <c r="AB51" s="940"/>
      <c r="AC51" s="940"/>
      <c r="AD51" s="940"/>
      <c r="AE51" s="940"/>
      <c r="AF51" s="940"/>
      <c r="AG51" s="940"/>
      <c r="AH51" s="940"/>
      <c r="AI51" s="940"/>
      <c r="AJ51" s="940"/>
      <c r="AK51" s="940"/>
      <c r="AL51" s="940"/>
      <c r="AM51" s="940"/>
      <c r="AN51" s="940"/>
      <c r="AO51" s="940"/>
      <c r="AP51" s="940"/>
      <c r="AQ51" s="940"/>
      <c r="AR51" s="940"/>
      <c r="AS51" s="940"/>
      <c r="AT51" s="940"/>
      <c r="AU51" s="940"/>
      <c r="AV51" s="940"/>
      <c r="AW51" s="940"/>
      <c r="AX51" s="940"/>
      <c r="AY51" s="940"/>
      <c r="AZ51" s="940"/>
      <c r="BA51" s="940"/>
      <c r="BB51" s="940"/>
      <c r="BC51" s="940"/>
      <c r="BD51" s="940"/>
      <c r="BE51" s="940"/>
      <c r="BF51" s="361">
        <v>-1.5</v>
      </c>
    </row>
    <row r="52" spans="1:58" s="361" customFormat="1" ht="15.5">
      <c r="A52" s="360"/>
      <c r="B52" s="348" t="s">
        <v>1203</v>
      </c>
      <c r="C52" s="360" t="s">
        <v>117</v>
      </c>
      <c r="D52" s="812"/>
      <c r="E52" s="360"/>
      <c r="F52" s="360"/>
      <c r="G52" s="360"/>
      <c r="H52" s="940"/>
      <c r="I52" s="940"/>
      <c r="J52" s="940"/>
      <c r="K52" s="940"/>
      <c r="L52" s="940"/>
      <c r="M52" s="940"/>
      <c r="N52" s="940"/>
      <c r="O52" s="940"/>
      <c r="P52" s="940"/>
      <c r="Q52" s="940"/>
      <c r="R52" s="940"/>
      <c r="S52" s="940"/>
      <c r="T52" s="940"/>
      <c r="U52" s="940"/>
      <c r="V52" s="940"/>
      <c r="W52" s="940"/>
      <c r="X52" s="940"/>
      <c r="Y52" s="940"/>
      <c r="Z52" s="940"/>
      <c r="AA52" s="940"/>
      <c r="AB52" s="940"/>
      <c r="AC52" s="940"/>
      <c r="AD52" s="940"/>
      <c r="AE52" s="940"/>
      <c r="AF52" s="940"/>
      <c r="AG52" s="940"/>
      <c r="AH52" s="940"/>
      <c r="AI52" s="940"/>
      <c r="AJ52" s="940"/>
      <c r="AK52" s="940"/>
      <c r="AL52" s="940"/>
      <c r="AM52" s="940"/>
      <c r="AN52" s="940"/>
      <c r="AO52" s="940"/>
      <c r="AP52" s="940"/>
      <c r="AQ52" s="940"/>
      <c r="AR52" s="940"/>
      <c r="AS52" s="940"/>
      <c r="AT52" s="940"/>
      <c r="AU52" s="940"/>
      <c r="AV52" s="940"/>
      <c r="AW52" s="940"/>
      <c r="AX52" s="940"/>
      <c r="AY52" s="940"/>
      <c r="AZ52" s="940"/>
      <c r="BA52" s="940"/>
      <c r="BB52" s="940"/>
      <c r="BC52" s="940"/>
      <c r="BD52" s="940"/>
      <c r="BE52" s="940"/>
    </row>
    <row r="53" spans="1:58" s="943" customFormat="1" ht="15.5">
      <c r="A53" s="934">
        <v>12</v>
      </c>
      <c r="B53" s="935" t="s">
        <v>385</v>
      </c>
      <c r="C53" s="934"/>
      <c r="D53" s="937">
        <v>0.1</v>
      </c>
      <c r="E53" s="936"/>
      <c r="F53" s="936"/>
      <c r="G53" s="934"/>
      <c r="H53" s="942"/>
      <c r="I53" s="942"/>
      <c r="J53" s="942"/>
      <c r="K53" s="942"/>
      <c r="L53" s="942"/>
      <c r="M53" s="942"/>
      <c r="N53" s="942"/>
      <c r="O53" s="942"/>
      <c r="P53" s="942"/>
      <c r="Q53" s="942"/>
      <c r="R53" s="942"/>
      <c r="S53" s="942"/>
      <c r="T53" s="942"/>
      <c r="U53" s="942"/>
      <c r="V53" s="942"/>
      <c r="W53" s="942"/>
      <c r="X53" s="942"/>
      <c r="Y53" s="942"/>
      <c r="Z53" s="942"/>
      <c r="AA53" s="942"/>
      <c r="AB53" s="942"/>
      <c r="AC53" s="942"/>
      <c r="AD53" s="942"/>
      <c r="AE53" s="942"/>
      <c r="AF53" s="942"/>
      <c r="AG53" s="942"/>
      <c r="AH53" s="942"/>
      <c r="AI53" s="942"/>
      <c r="AJ53" s="942"/>
      <c r="AK53" s="942"/>
      <c r="AL53" s="942"/>
      <c r="AM53" s="942"/>
      <c r="AN53" s="942"/>
      <c r="AO53" s="942"/>
      <c r="AP53" s="942"/>
      <c r="AQ53" s="942"/>
      <c r="AR53" s="942"/>
      <c r="AS53" s="942"/>
      <c r="AT53" s="942"/>
      <c r="AU53" s="942"/>
      <c r="AV53" s="942"/>
      <c r="AW53" s="942"/>
      <c r="AX53" s="942"/>
      <c r="AY53" s="942"/>
      <c r="AZ53" s="942"/>
      <c r="BA53" s="942"/>
      <c r="BB53" s="942"/>
      <c r="BC53" s="942"/>
      <c r="BD53" s="942"/>
      <c r="BE53" s="942"/>
    </row>
    <row r="54" spans="1:58" s="361" customFormat="1" ht="15.5">
      <c r="A54" s="360"/>
      <c r="B54" s="348" t="s">
        <v>1202</v>
      </c>
      <c r="C54" s="360" t="s">
        <v>117</v>
      </c>
      <c r="D54" s="812">
        <v>0.1</v>
      </c>
      <c r="E54" s="360"/>
      <c r="F54" s="360"/>
      <c r="G54" s="360"/>
      <c r="H54" s="940"/>
      <c r="I54" s="940"/>
      <c r="J54" s="940"/>
      <c r="K54" s="940"/>
      <c r="L54" s="940"/>
      <c r="M54" s="940"/>
      <c r="N54" s="940"/>
      <c r="O54" s="940"/>
      <c r="P54" s="940"/>
      <c r="Q54" s="940"/>
      <c r="R54" s="940"/>
      <c r="S54" s="940"/>
      <c r="T54" s="940"/>
      <c r="U54" s="940"/>
      <c r="V54" s="940"/>
      <c r="W54" s="940"/>
      <c r="X54" s="940"/>
      <c r="Y54" s="940"/>
      <c r="Z54" s="940"/>
      <c r="AA54" s="940"/>
      <c r="AB54" s="940"/>
      <c r="AC54" s="940"/>
      <c r="AD54" s="940"/>
      <c r="AE54" s="940"/>
      <c r="AF54" s="940"/>
      <c r="AG54" s="940"/>
      <c r="AH54" s="940"/>
      <c r="AI54" s="940"/>
      <c r="AJ54" s="940"/>
      <c r="AK54" s="940"/>
      <c r="AL54" s="940"/>
      <c r="AM54" s="940"/>
      <c r="AN54" s="940"/>
      <c r="AO54" s="940"/>
      <c r="AP54" s="940"/>
      <c r="AQ54" s="940"/>
      <c r="AR54" s="940"/>
      <c r="AS54" s="940"/>
      <c r="AT54" s="940"/>
      <c r="AU54" s="940"/>
      <c r="AV54" s="940"/>
      <c r="AW54" s="940"/>
      <c r="AX54" s="940"/>
      <c r="AY54" s="940"/>
      <c r="AZ54" s="940"/>
      <c r="BA54" s="940"/>
      <c r="BB54" s="940"/>
      <c r="BC54" s="940"/>
      <c r="BD54" s="940"/>
      <c r="BE54" s="940"/>
      <c r="BF54" s="361">
        <v>-0.3</v>
      </c>
    </row>
    <row r="55" spans="1:58" s="361" customFormat="1" ht="15" customHeight="1">
      <c r="A55" s="360"/>
      <c r="B55" s="348" t="s">
        <v>1203</v>
      </c>
      <c r="C55" s="360" t="s">
        <v>117</v>
      </c>
      <c r="D55" s="812"/>
      <c r="E55" s="360"/>
      <c r="F55" s="360"/>
      <c r="G55" s="360"/>
      <c r="H55" s="940"/>
      <c r="I55" s="940"/>
      <c r="J55" s="940"/>
      <c r="K55" s="940"/>
      <c r="L55" s="940"/>
      <c r="M55" s="940"/>
      <c r="N55" s="940"/>
      <c r="O55" s="940"/>
      <c r="P55" s="940"/>
      <c r="Q55" s="940"/>
      <c r="R55" s="940"/>
      <c r="S55" s="940"/>
      <c r="T55" s="940"/>
      <c r="U55" s="940"/>
      <c r="V55" s="940"/>
      <c r="W55" s="940"/>
      <c r="X55" s="940"/>
      <c r="Y55" s="940"/>
      <c r="Z55" s="940"/>
      <c r="AA55" s="940"/>
      <c r="AB55" s="940"/>
      <c r="AC55" s="940"/>
      <c r="AD55" s="940"/>
      <c r="AE55" s="940"/>
      <c r="AF55" s="940"/>
      <c r="AG55" s="940"/>
      <c r="AH55" s="940"/>
      <c r="AI55" s="940"/>
      <c r="AJ55" s="940"/>
      <c r="AK55" s="940"/>
      <c r="AL55" s="940"/>
      <c r="AM55" s="940"/>
      <c r="AN55" s="940"/>
      <c r="AO55" s="940"/>
      <c r="AP55" s="940"/>
      <c r="AQ55" s="940"/>
      <c r="AR55" s="940"/>
      <c r="AS55" s="940"/>
      <c r="AT55" s="940"/>
      <c r="AU55" s="940"/>
      <c r="AV55" s="940"/>
      <c r="AW55" s="940"/>
      <c r="AX55" s="940"/>
      <c r="AY55" s="940"/>
      <c r="AZ55" s="940"/>
      <c r="BA55" s="940"/>
      <c r="BB55" s="940"/>
      <c r="BC55" s="940"/>
      <c r="BD55" s="940"/>
      <c r="BE55" s="940"/>
    </row>
    <row r="56" spans="1:58" s="943" customFormat="1" ht="15" customHeight="1">
      <c r="A56" s="934">
        <v>13</v>
      </c>
      <c r="B56" s="935" t="s">
        <v>386</v>
      </c>
      <c r="C56" s="934"/>
      <c r="D56" s="937">
        <v>0.1</v>
      </c>
      <c r="E56" s="936"/>
      <c r="F56" s="936"/>
      <c r="G56" s="934"/>
      <c r="H56" s="942"/>
      <c r="I56" s="942"/>
      <c r="J56" s="942"/>
      <c r="K56" s="942"/>
      <c r="L56" s="942"/>
      <c r="M56" s="942"/>
      <c r="N56" s="942"/>
      <c r="O56" s="942"/>
      <c r="P56" s="942"/>
      <c r="Q56" s="942"/>
      <c r="R56" s="942"/>
      <c r="S56" s="942"/>
      <c r="T56" s="942"/>
      <c r="U56" s="942"/>
      <c r="V56" s="942"/>
      <c r="W56" s="942"/>
      <c r="X56" s="942"/>
      <c r="Y56" s="942"/>
      <c r="Z56" s="942"/>
      <c r="AA56" s="942"/>
      <c r="AB56" s="942"/>
      <c r="AC56" s="942"/>
      <c r="AD56" s="942"/>
      <c r="AE56" s="942"/>
      <c r="AF56" s="942"/>
      <c r="AG56" s="942"/>
      <c r="AH56" s="942"/>
      <c r="AI56" s="942"/>
      <c r="AJ56" s="942"/>
      <c r="AK56" s="942"/>
      <c r="AL56" s="942"/>
      <c r="AM56" s="942"/>
      <c r="AN56" s="942"/>
      <c r="AO56" s="942"/>
      <c r="AP56" s="942"/>
      <c r="AQ56" s="942"/>
      <c r="AR56" s="942"/>
      <c r="AS56" s="942"/>
      <c r="AT56" s="942"/>
      <c r="AU56" s="942"/>
      <c r="AV56" s="942"/>
      <c r="AW56" s="942"/>
      <c r="AX56" s="942"/>
      <c r="AY56" s="942"/>
      <c r="AZ56" s="942"/>
      <c r="BA56" s="942"/>
      <c r="BB56" s="942"/>
      <c r="BC56" s="942"/>
      <c r="BD56" s="942"/>
      <c r="BE56" s="942"/>
    </row>
    <row r="57" spans="1:58" s="361" customFormat="1" ht="15" customHeight="1">
      <c r="A57" s="360"/>
      <c r="B57" s="348" t="s">
        <v>1202</v>
      </c>
      <c r="C57" s="360" t="s">
        <v>117</v>
      </c>
      <c r="D57" s="812">
        <v>0.1</v>
      </c>
      <c r="E57" s="360"/>
      <c r="F57" s="360"/>
      <c r="G57" s="360"/>
      <c r="H57" s="940"/>
      <c r="I57" s="940"/>
      <c r="J57" s="940"/>
      <c r="K57" s="940"/>
      <c r="L57" s="940"/>
      <c r="M57" s="940"/>
      <c r="N57" s="940"/>
      <c r="O57" s="940"/>
      <c r="P57" s="940"/>
      <c r="Q57" s="940"/>
      <c r="R57" s="940"/>
      <c r="S57" s="940"/>
      <c r="T57" s="940"/>
      <c r="U57" s="940"/>
      <c r="V57" s="940"/>
      <c r="W57" s="940"/>
      <c r="X57" s="940"/>
      <c r="Y57" s="940"/>
      <c r="Z57" s="940"/>
      <c r="AA57" s="940"/>
      <c r="AB57" s="940"/>
      <c r="AC57" s="940"/>
      <c r="AD57" s="940"/>
      <c r="AE57" s="940"/>
      <c r="AF57" s="940"/>
      <c r="AG57" s="940"/>
      <c r="AH57" s="940"/>
      <c r="AI57" s="940"/>
      <c r="AJ57" s="940"/>
      <c r="AK57" s="940"/>
      <c r="AL57" s="940"/>
      <c r="AM57" s="940"/>
      <c r="AN57" s="940"/>
      <c r="AO57" s="940"/>
      <c r="AP57" s="940"/>
      <c r="AQ57" s="940"/>
      <c r="AR57" s="940"/>
      <c r="AS57" s="940"/>
      <c r="AT57" s="940"/>
      <c r="AU57" s="940"/>
      <c r="AV57" s="940"/>
      <c r="AW57" s="940"/>
      <c r="AX57" s="940"/>
      <c r="AY57" s="940"/>
      <c r="AZ57" s="940"/>
      <c r="BA57" s="940"/>
      <c r="BB57" s="940"/>
      <c r="BC57" s="940"/>
      <c r="BD57" s="940"/>
      <c r="BE57" s="940"/>
      <c r="BF57" s="361">
        <v>-0.3</v>
      </c>
    </row>
    <row r="58" spans="1:58" s="361" customFormat="1" ht="15.5">
      <c r="A58" s="360"/>
      <c r="B58" s="348" t="s">
        <v>1203</v>
      </c>
      <c r="C58" s="360" t="s">
        <v>117</v>
      </c>
      <c r="D58" s="812"/>
      <c r="E58" s="360"/>
      <c r="F58" s="360"/>
      <c r="G58" s="360"/>
      <c r="H58" s="940"/>
      <c r="I58" s="940"/>
      <c r="J58" s="940"/>
      <c r="K58" s="940"/>
      <c r="L58" s="940"/>
      <c r="M58" s="940"/>
      <c r="N58" s="940"/>
      <c r="O58" s="940"/>
      <c r="P58" s="940"/>
      <c r="Q58" s="940"/>
      <c r="R58" s="940"/>
      <c r="S58" s="940"/>
      <c r="T58" s="940"/>
      <c r="U58" s="940"/>
      <c r="V58" s="940"/>
      <c r="W58" s="940"/>
      <c r="X58" s="940"/>
      <c r="Y58" s="940"/>
      <c r="Z58" s="940"/>
      <c r="AA58" s="940"/>
      <c r="AB58" s="940"/>
      <c r="AC58" s="940"/>
      <c r="AD58" s="940"/>
      <c r="AE58" s="940"/>
      <c r="AF58" s="940"/>
      <c r="AG58" s="940"/>
      <c r="AH58" s="940"/>
      <c r="AI58" s="940"/>
      <c r="AJ58" s="940"/>
      <c r="AK58" s="940"/>
      <c r="AL58" s="940"/>
      <c r="AM58" s="940"/>
      <c r="AN58" s="940"/>
      <c r="AO58" s="940"/>
      <c r="AP58" s="940"/>
      <c r="AQ58" s="940"/>
      <c r="AR58" s="940"/>
      <c r="AS58" s="940"/>
      <c r="AT58" s="940"/>
      <c r="AU58" s="940"/>
      <c r="AV58" s="940"/>
      <c r="AW58" s="940"/>
      <c r="AX58" s="940"/>
      <c r="AY58" s="940"/>
      <c r="AZ58" s="940"/>
      <c r="BA58" s="940"/>
      <c r="BB58" s="940"/>
      <c r="BC58" s="940"/>
      <c r="BD58" s="940"/>
      <c r="BE58" s="940"/>
    </row>
    <row r="59" spans="1:58" s="943" customFormat="1" ht="15.5">
      <c r="A59" s="934">
        <v>14</v>
      </c>
      <c r="B59" s="935" t="s">
        <v>387</v>
      </c>
      <c r="C59" s="934"/>
      <c r="D59" s="937">
        <v>0.1</v>
      </c>
      <c r="E59" s="936"/>
      <c r="F59" s="936"/>
      <c r="G59" s="934"/>
      <c r="H59" s="942"/>
      <c r="I59" s="942"/>
      <c r="J59" s="942"/>
      <c r="K59" s="942"/>
      <c r="L59" s="942"/>
      <c r="M59" s="942"/>
      <c r="N59" s="942"/>
      <c r="O59" s="942"/>
      <c r="P59" s="942"/>
      <c r="Q59" s="942"/>
      <c r="R59" s="942"/>
      <c r="S59" s="942"/>
      <c r="T59" s="942"/>
      <c r="U59" s="942"/>
      <c r="V59" s="942"/>
      <c r="W59" s="942"/>
      <c r="X59" s="942"/>
      <c r="Y59" s="942"/>
      <c r="Z59" s="942"/>
      <c r="AA59" s="942"/>
      <c r="AB59" s="942"/>
      <c r="AC59" s="942"/>
      <c r="AD59" s="942"/>
      <c r="AE59" s="942"/>
      <c r="AF59" s="942"/>
      <c r="AG59" s="942"/>
      <c r="AH59" s="942"/>
      <c r="AI59" s="942"/>
      <c r="AJ59" s="942"/>
      <c r="AK59" s="942"/>
      <c r="AL59" s="942"/>
      <c r="AM59" s="942"/>
      <c r="AN59" s="942"/>
      <c r="AO59" s="942"/>
      <c r="AP59" s="942"/>
      <c r="AQ59" s="942"/>
      <c r="AR59" s="942"/>
      <c r="AS59" s="942"/>
      <c r="AT59" s="942"/>
      <c r="AU59" s="942"/>
      <c r="AV59" s="942"/>
      <c r="AW59" s="942"/>
      <c r="AX59" s="942"/>
      <c r="AY59" s="942"/>
      <c r="AZ59" s="942"/>
      <c r="BA59" s="942"/>
      <c r="BB59" s="942"/>
      <c r="BC59" s="942"/>
      <c r="BD59" s="942"/>
      <c r="BE59" s="942"/>
    </row>
    <row r="60" spans="1:58" s="361" customFormat="1" ht="15.5">
      <c r="A60" s="360"/>
      <c r="B60" s="348" t="s">
        <v>1202</v>
      </c>
      <c r="C60" s="360" t="s">
        <v>117</v>
      </c>
      <c r="D60" s="812">
        <v>0.1</v>
      </c>
      <c r="E60" s="360"/>
      <c r="F60" s="360"/>
      <c r="G60" s="360"/>
      <c r="H60" s="940"/>
      <c r="I60" s="940"/>
      <c r="J60" s="940"/>
      <c r="K60" s="940"/>
      <c r="L60" s="940"/>
      <c r="M60" s="940"/>
      <c r="N60" s="940"/>
      <c r="O60" s="940"/>
      <c r="P60" s="940"/>
      <c r="Q60" s="940"/>
      <c r="R60" s="940"/>
      <c r="S60" s="940"/>
      <c r="T60" s="940"/>
      <c r="U60" s="940"/>
      <c r="V60" s="940"/>
      <c r="W60" s="940"/>
      <c r="X60" s="940"/>
      <c r="Y60" s="940"/>
      <c r="Z60" s="940"/>
      <c r="AA60" s="940"/>
      <c r="AB60" s="940"/>
      <c r="AC60" s="940"/>
      <c r="AD60" s="940"/>
      <c r="AE60" s="940"/>
      <c r="AF60" s="940"/>
      <c r="AG60" s="940"/>
      <c r="AH60" s="940"/>
      <c r="AI60" s="940"/>
      <c r="AJ60" s="940"/>
      <c r="AK60" s="940"/>
      <c r="AL60" s="940"/>
      <c r="AM60" s="940"/>
      <c r="AN60" s="940"/>
      <c r="AO60" s="940"/>
      <c r="AP60" s="940"/>
      <c r="AQ60" s="940"/>
      <c r="AR60" s="940"/>
      <c r="AS60" s="940"/>
      <c r="AT60" s="940"/>
      <c r="AU60" s="940"/>
      <c r="AV60" s="940"/>
      <c r="AW60" s="940"/>
      <c r="AX60" s="940"/>
      <c r="AY60" s="940"/>
      <c r="AZ60" s="940"/>
      <c r="BA60" s="940"/>
      <c r="BB60" s="940"/>
      <c r="BC60" s="940"/>
      <c r="BD60" s="940"/>
      <c r="BE60" s="940"/>
      <c r="BF60" s="361">
        <v>-0.2</v>
      </c>
    </row>
    <row r="61" spans="1:58" s="361" customFormat="1" ht="15.5">
      <c r="A61" s="360"/>
      <c r="B61" s="348" t="s">
        <v>1203</v>
      </c>
      <c r="C61" s="360" t="s">
        <v>117</v>
      </c>
      <c r="D61" s="812"/>
      <c r="E61" s="360"/>
      <c r="F61" s="360"/>
      <c r="G61" s="360"/>
      <c r="H61" s="940"/>
      <c r="I61" s="940"/>
      <c r="J61" s="940"/>
      <c r="K61" s="940"/>
      <c r="L61" s="940"/>
      <c r="M61" s="940"/>
      <c r="N61" s="940"/>
      <c r="O61" s="940"/>
      <c r="P61" s="940"/>
      <c r="Q61" s="940"/>
      <c r="R61" s="940"/>
      <c r="S61" s="940"/>
      <c r="T61" s="940"/>
      <c r="U61" s="940"/>
      <c r="V61" s="940"/>
      <c r="W61" s="940"/>
      <c r="X61" s="940"/>
      <c r="Y61" s="940"/>
      <c r="Z61" s="940"/>
      <c r="AA61" s="940"/>
      <c r="AB61" s="940"/>
      <c r="AC61" s="940"/>
      <c r="AD61" s="940"/>
      <c r="AE61" s="940"/>
      <c r="AF61" s="940"/>
      <c r="AG61" s="940"/>
      <c r="AH61" s="940"/>
      <c r="AI61" s="940"/>
      <c r="AJ61" s="940"/>
      <c r="AK61" s="940"/>
      <c r="AL61" s="940"/>
      <c r="AM61" s="940"/>
      <c r="AN61" s="940"/>
      <c r="AO61" s="940"/>
      <c r="AP61" s="940"/>
      <c r="AQ61" s="940"/>
      <c r="AR61" s="940"/>
      <c r="AS61" s="940"/>
      <c r="AT61" s="940"/>
      <c r="AU61" s="940"/>
      <c r="AV61" s="940"/>
      <c r="AW61" s="940"/>
      <c r="AX61" s="940"/>
      <c r="AY61" s="940"/>
      <c r="AZ61" s="940"/>
      <c r="BA61" s="940"/>
      <c r="BB61" s="940"/>
      <c r="BC61" s="940"/>
      <c r="BD61" s="940"/>
      <c r="BE61" s="940"/>
    </row>
    <row r="62" spans="1:58" s="943" customFormat="1" ht="15.5">
      <c r="A62" s="934">
        <v>15</v>
      </c>
      <c r="B62" s="935" t="s">
        <v>388</v>
      </c>
      <c r="C62" s="934"/>
      <c r="D62" s="937">
        <v>0.1</v>
      </c>
      <c r="E62" s="936"/>
      <c r="F62" s="936"/>
      <c r="G62" s="934"/>
      <c r="H62" s="942"/>
      <c r="I62" s="942"/>
      <c r="J62" s="942"/>
      <c r="K62" s="942"/>
      <c r="L62" s="942"/>
      <c r="M62" s="942"/>
      <c r="N62" s="942"/>
      <c r="O62" s="942"/>
      <c r="P62" s="942"/>
      <c r="Q62" s="942"/>
      <c r="R62" s="942"/>
      <c r="S62" s="942"/>
      <c r="T62" s="942"/>
      <c r="U62" s="942"/>
      <c r="V62" s="942"/>
      <c r="W62" s="942"/>
      <c r="X62" s="942"/>
      <c r="Y62" s="942"/>
      <c r="Z62" s="942"/>
      <c r="AA62" s="942"/>
      <c r="AB62" s="942"/>
      <c r="AC62" s="942"/>
      <c r="AD62" s="942"/>
      <c r="AE62" s="942"/>
      <c r="AF62" s="942"/>
      <c r="AG62" s="942"/>
      <c r="AH62" s="942"/>
      <c r="AI62" s="942"/>
      <c r="AJ62" s="942"/>
      <c r="AK62" s="942"/>
      <c r="AL62" s="942"/>
      <c r="AM62" s="942"/>
      <c r="AN62" s="942"/>
      <c r="AO62" s="942"/>
      <c r="AP62" s="942"/>
      <c r="AQ62" s="942"/>
      <c r="AR62" s="942"/>
      <c r="AS62" s="942"/>
      <c r="AT62" s="942"/>
      <c r="AU62" s="942"/>
      <c r="AV62" s="942"/>
      <c r="AW62" s="942"/>
      <c r="AX62" s="942"/>
      <c r="AY62" s="942"/>
      <c r="AZ62" s="942"/>
      <c r="BA62" s="942"/>
      <c r="BB62" s="942"/>
      <c r="BC62" s="942"/>
      <c r="BD62" s="942"/>
      <c r="BE62" s="942"/>
    </row>
    <row r="63" spans="1:58" s="361" customFormat="1" ht="15.5">
      <c r="A63" s="360"/>
      <c r="B63" s="348" t="s">
        <v>1202</v>
      </c>
      <c r="C63" s="360" t="s">
        <v>117</v>
      </c>
      <c r="D63" s="812">
        <v>0.1</v>
      </c>
      <c r="E63" s="360"/>
      <c r="F63" s="360"/>
      <c r="G63" s="360"/>
      <c r="H63" s="940"/>
      <c r="I63" s="940"/>
      <c r="J63" s="940"/>
      <c r="K63" s="940"/>
      <c r="L63" s="940"/>
      <c r="M63" s="940"/>
      <c r="N63" s="940"/>
      <c r="O63" s="940"/>
      <c r="P63" s="940"/>
      <c r="Q63" s="940"/>
      <c r="R63" s="940"/>
      <c r="S63" s="940"/>
      <c r="T63" s="940"/>
      <c r="U63" s="940"/>
      <c r="V63" s="940"/>
      <c r="W63" s="940"/>
      <c r="X63" s="940"/>
      <c r="Y63" s="940"/>
      <c r="Z63" s="940"/>
      <c r="AA63" s="940"/>
      <c r="AB63" s="940"/>
      <c r="AC63" s="940"/>
      <c r="AD63" s="940"/>
      <c r="AE63" s="940"/>
      <c r="AF63" s="940"/>
      <c r="AG63" s="940"/>
      <c r="AH63" s="940"/>
      <c r="AI63" s="940"/>
      <c r="AJ63" s="940"/>
      <c r="AK63" s="940"/>
      <c r="AL63" s="940"/>
      <c r="AM63" s="940"/>
      <c r="AN63" s="940"/>
      <c r="AO63" s="940"/>
      <c r="AP63" s="940"/>
      <c r="AQ63" s="940"/>
      <c r="AR63" s="940"/>
      <c r="AS63" s="940"/>
      <c r="AT63" s="940"/>
      <c r="AU63" s="940"/>
      <c r="AV63" s="940"/>
      <c r="AW63" s="940"/>
      <c r="AX63" s="940"/>
      <c r="AY63" s="940"/>
      <c r="AZ63" s="940"/>
      <c r="BA63" s="940"/>
      <c r="BB63" s="940"/>
      <c r="BC63" s="940"/>
      <c r="BD63" s="940"/>
      <c r="BE63" s="940"/>
      <c r="BF63" s="361">
        <v>-0.2</v>
      </c>
    </row>
    <row r="64" spans="1:58" s="361" customFormat="1" ht="15.5">
      <c r="A64" s="360"/>
      <c r="B64" s="348" t="s">
        <v>1203</v>
      </c>
      <c r="C64" s="360" t="s">
        <v>117</v>
      </c>
      <c r="D64" s="812"/>
      <c r="E64" s="360"/>
      <c r="F64" s="360"/>
      <c r="G64" s="360"/>
      <c r="H64" s="940"/>
      <c r="I64" s="940"/>
      <c r="J64" s="940"/>
      <c r="K64" s="940"/>
      <c r="L64" s="940"/>
      <c r="M64" s="940"/>
      <c r="N64" s="940"/>
      <c r="O64" s="940"/>
      <c r="P64" s="940"/>
      <c r="Q64" s="940"/>
      <c r="R64" s="940"/>
      <c r="S64" s="940"/>
      <c r="T64" s="940"/>
      <c r="U64" s="940"/>
      <c r="V64" s="940"/>
      <c r="W64" s="940"/>
      <c r="X64" s="940"/>
      <c r="Y64" s="940"/>
      <c r="Z64" s="940"/>
      <c r="AA64" s="940"/>
      <c r="AB64" s="940"/>
      <c r="AC64" s="940"/>
      <c r="AD64" s="940"/>
      <c r="AE64" s="940"/>
      <c r="AF64" s="940"/>
      <c r="AG64" s="940"/>
      <c r="AH64" s="940"/>
      <c r="AI64" s="940"/>
      <c r="AJ64" s="940"/>
      <c r="AK64" s="940"/>
      <c r="AL64" s="940"/>
      <c r="AM64" s="940"/>
      <c r="AN64" s="940"/>
      <c r="AO64" s="940"/>
      <c r="AP64" s="940"/>
      <c r="AQ64" s="940"/>
      <c r="AR64" s="940"/>
      <c r="AS64" s="940"/>
      <c r="AT64" s="940"/>
      <c r="AU64" s="940"/>
      <c r="AV64" s="940"/>
      <c r="AW64" s="940"/>
      <c r="AX64" s="940"/>
      <c r="AY64" s="940"/>
      <c r="AZ64" s="940"/>
      <c r="BA64" s="940"/>
      <c r="BB64" s="940"/>
      <c r="BC64" s="940"/>
      <c r="BD64" s="940"/>
      <c r="BE64" s="940"/>
    </row>
    <row r="65" spans="1:58" s="943" customFormat="1" ht="15.5">
      <c r="A65" s="934">
        <v>16</v>
      </c>
      <c r="B65" s="935" t="s">
        <v>389</v>
      </c>
      <c r="C65" s="934"/>
      <c r="D65" s="937">
        <v>0.1</v>
      </c>
      <c r="E65" s="936"/>
      <c r="F65" s="936"/>
      <c r="G65" s="934"/>
      <c r="H65" s="942"/>
      <c r="I65" s="942"/>
      <c r="J65" s="942"/>
      <c r="K65" s="942"/>
      <c r="L65" s="942"/>
      <c r="M65" s="942"/>
      <c r="N65" s="942"/>
      <c r="O65" s="942"/>
      <c r="P65" s="942"/>
      <c r="Q65" s="942"/>
      <c r="R65" s="942"/>
      <c r="S65" s="942"/>
      <c r="T65" s="942"/>
      <c r="U65" s="942"/>
      <c r="V65" s="942"/>
      <c r="W65" s="942"/>
      <c r="X65" s="942"/>
      <c r="Y65" s="942"/>
      <c r="Z65" s="942"/>
      <c r="AA65" s="942"/>
      <c r="AB65" s="942"/>
      <c r="AC65" s="942"/>
      <c r="AD65" s="942"/>
      <c r="AE65" s="942"/>
      <c r="AF65" s="942"/>
      <c r="AG65" s="942"/>
      <c r="AH65" s="942"/>
      <c r="AI65" s="942"/>
      <c r="AJ65" s="942"/>
      <c r="AK65" s="942"/>
      <c r="AL65" s="942"/>
      <c r="AM65" s="942"/>
      <c r="AN65" s="942"/>
      <c r="AO65" s="942"/>
      <c r="AP65" s="942"/>
      <c r="AQ65" s="942"/>
      <c r="AR65" s="942"/>
      <c r="AS65" s="942"/>
      <c r="AT65" s="942"/>
      <c r="AU65" s="942"/>
      <c r="AV65" s="942"/>
      <c r="AW65" s="942"/>
      <c r="AX65" s="942"/>
      <c r="AY65" s="942"/>
      <c r="AZ65" s="942"/>
      <c r="BA65" s="942"/>
      <c r="BB65" s="942"/>
      <c r="BC65" s="942"/>
      <c r="BD65" s="942"/>
      <c r="BE65" s="942"/>
    </row>
    <row r="66" spans="1:58" s="361" customFormat="1" ht="15.5">
      <c r="A66" s="360"/>
      <c r="B66" s="348" t="s">
        <v>1202</v>
      </c>
      <c r="C66" s="360" t="s">
        <v>117</v>
      </c>
      <c r="D66" s="360">
        <v>0.1</v>
      </c>
      <c r="E66" s="384"/>
      <c r="F66" s="384"/>
      <c r="G66" s="384"/>
      <c r="H66" s="921"/>
      <c r="I66" s="921"/>
      <c r="J66" s="921"/>
      <c r="K66" s="921"/>
      <c r="L66" s="921"/>
      <c r="M66" s="921"/>
      <c r="N66" s="921"/>
      <c r="O66" s="921"/>
      <c r="P66" s="921"/>
      <c r="Q66" s="921"/>
      <c r="R66" s="921"/>
      <c r="S66" s="921"/>
      <c r="T66" s="921"/>
      <c r="U66" s="921"/>
      <c r="V66" s="921"/>
      <c r="W66" s="921"/>
      <c r="X66" s="921"/>
      <c r="Y66" s="921"/>
      <c r="Z66" s="921"/>
      <c r="AA66" s="921"/>
      <c r="AB66" s="921"/>
      <c r="AC66" s="921"/>
      <c r="AD66" s="921"/>
      <c r="AE66" s="921"/>
      <c r="AF66" s="921"/>
      <c r="AG66" s="921"/>
      <c r="AH66" s="921"/>
      <c r="AI66" s="921"/>
      <c r="AJ66" s="921"/>
      <c r="AK66" s="921"/>
      <c r="AL66" s="921"/>
      <c r="AM66" s="921"/>
      <c r="AN66" s="921"/>
      <c r="AO66" s="921"/>
      <c r="AP66" s="921"/>
      <c r="AQ66" s="921"/>
      <c r="AR66" s="921"/>
      <c r="AS66" s="921"/>
      <c r="AT66" s="921"/>
      <c r="AU66" s="921"/>
      <c r="AV66" s="921"/>
      <c r="AW66" s="921"/>
      <c r="AX66" s="921"/>
      <c r="AY66" s="921"/>
      <c r="AZ66" s="921"/>
      <c r="BA66" s="921"/>
      <c r="BB66" s="921"/>
      <c r="BC66" s="921"/>
      <c r="BD66" s="921"/>
      <c r="BE66" s="921"/>
      <c r="BF66" s="361">
        <v>-0.3</v>
      </c>
    </row>
    <row r="67" spans="1:58" s="361" customFormat="1" ht="15.5">
      <c r="A67" s="360"/>
      <c r="B67" s="348" t="s">
        <v>1203</v>
      </c>
      <c r="C67" s="360" t="s">
        <v>117</v>
      </c>
      <c r="D67" s="360"/>
      <c r="E67" s="384"/>
      <c r="F67" s="384"/>
      <c r="G67" s="384"/>
      <c r="H67" s="921"/>
      <c r="I67" s="921"/>
      <c r="J67" s="921"/>
      <c r="K67" s="921"/>
      <c r="L67" s="921"/>
      <c r="M67" s="921"/>
      <c r="N67" s="921"/>
      <c r="O67" s="921"/>
      <c r="P67" s="921"/>
      <c r="Q67" s="921"/>
      <c r="R67" s="921"/>
      <c r="S67" s="921"/>
      <c r="T67" s="921"/>
      <c r="U67" s="921"/>
      <c r="V67" s="921"/>
      <c r="W67" s="921"/>
      <c r="X67" s="921"/>
      <c r="Y67" s="921"/>
      <c r="Z67" s="921"/>
      <c r="AA67" s="921"/>
      <c r="AB67" s="921"/>
      <c r="AC67" s="921"/>
      <c r="AD67" s="921"/>
      <c r="AE67" s="921"/>
      <c r="AF67" s="921"/>
      <c r="AG67" s="921"/>
      <c r="AH67" s="921"/>
      <c r="AI67" s="921"/>
      <c r="AJ67" s="921"/>
      <c r="AK67" s="921"/>
      <c r="AL67" s="921"/>
      <c r="AM67" s="921"/>
      <c r="AN67" s="921"/>
      <c r="AO67" s="921"/>
      <c r="AP67" s="921"/>
      <c r="AQ67" s="921"/>
      <c r="AR67" s="921"/>
      <c r="AS67" s="921"/>
      <c r="AT67" s="921"/>
      <c r="AU67" s="921"/>
      <c r="AV67" s="921"/>
      <c r="AW67" s="921"/>
      <c r="AX67" s="921"/>
      <c r="AY67" s="921"/>
      <c r="AZ67" s="921"/>
      <c r="BA67" s="921"/>
      <c r="BB67" s="921"/>
      <c r="BC67" s="921"/>
      <c r="BD67" s="921"/>
      <c r="BE67" s="921"/>
    </row>
    <row r="68" spans="1:58" s="943" customFormat="1" ht="15.5">
      <c r="A68" s="934">
        <v>17</v>
      </c>
      <c r="B68" s="935" t="s">
        <v>390</v>
      </c>
      <c r="C68" s="934"/>
      <c r="D68" s="949">
        <v>5.5</v>
      </c>
      <c r="E68" s="493"/>
      <c r="F68" s="493"/>
      <c r="G68" s="950"/>
      <c r="H68" s="951"/>
      <c r="I68" s="951"/>
      <c r="J68" s="951"/>
      <c r="K68" s="951"/>
      <c r="L68" s="951"/>
      <c r="M68" s="951"/>
      <c r="N68" s="951"/>
      <c r="O68" s="951"/>
      <c r="P68" s="951"/>
      <c r="Q68" s="951"/>
      <c r="R68" s="951"/>
      <c r="S68" s="951"/>
      <c r="T68" s="951"/>
      <c r="U68" s="951"/>
      <c r="V68" s="951"/>
      <c r="W68" s="951"/>
      <c r="X68" s="951"/>
      <c r="Y68" s="951"/>
      <c r="Z68" s="951"/>
      <c r="AA68" s="951"/>
      <c r="AB68" s="951"/>
      <c r="AC68" s="951"/>
      <c r="AD68" s="951"/>
      <c r="AE68" s="951"/>
      <c r="AF68" s="951"/>
      <c r="AG68" s="951"/>
      <c r="AH68" s="951"/>
      <c r="AI68" s="951"/>
      <c r="AJ68" s="951"/>
      <c r="AK68" s="951"/>
      <c r="AL68" s="951"/>
      <c r="AM68" s="951"/>
      <c r="AN68" s="951"/>
      <c r="AO68" s="951"/>
      <c r="AP68" s="951"/>
      <c r="AQ68" s="951"/>
      <c r="AR68" s="951"/>
      <c r="AS68" s="951"/>
      <c r="AT68" s="951"/>
      <c r="AU68" s="951"/>
      <c r="AV68" s="951"/>
      <c r="AW68" s="951"/>
      <c r="AX68" s="951"/>
      <c r="AY68" s="951"/>
      <c r="AZ68" s="951"/>
      <c r="BA68" s="951"/>
      <c r="BB68" s="951"/>
      <c r="BC68" s="951"/>
      <c r="BD68" s="951"/>
      <c r="BE68" s="951"/>
    </row>
    <row r="69" spans="1:58" s="943" customFormat="1" ht="15.5">
      <c r="A69" s="934"/>
      <c r="B69" s="348" t="s">
        <v>1202</v>
      </c>
      <c r="C69" s="360" t="s">
        <v>117</v>
      </c>
      <c r="D69" s="952">
        <v>0.5</v>
      </c>
      <c r="E69" s="493"/>
      <c r="F69" s="493"/>
      <c r="G69" s="950"/>
      <c r="H69" s="951"/>
      <c r="I69" s="951"/>
      <c r="J69" s="951"/>
      <c r="K69" s="951"/>
      <c r="L69" s="951"/>
      <c r="M69" s="951"/>
      <c r="N69" s="951"/>
      <c r="O69" s="951"/>
      <c r="P69" s="951"/>
      <c r="Q69" s="951"/>
      <c r="R69" s="951"/>
      <c r="S69" s="951"/>
      <c r="T69" s="951"/>
      <c r="U69" s="951"/>
      <c r="V69" s="951"/>
      <c r="W69" s="951"/>
      <c r="X69" s="951"/>
      <c r="Y69" s="951"/>
      <c r="Z69" s="951"/>
      <c r="AA69" s="951"/>
      <c r="AB69" s="951"/>
      <c r="AC69" s="951"/>
      <c r="AD69" s="951"/>
      <c r="AE69" s="951"/>
      <c r="AF69" s="951"/>
      <c r="AG69" s="951"/>
      <c r="AH69" s="951"/>
      <c r="AI69" s="951"/>
      <c r="AJ69" s="951"/>
      <c r="AK69" s="951"/>
      <c r="AL69" s="951"/>
      <c r="AM69" s="951"/>
      <c r="AN69" s="951"/>
      <c r="AO69" s="951"/>
      <c r="AP69" s="951"/>
      <c r="AQ69" s="951"/>
      <c r="AR69" s="951"/>
      <c r="AS69" s="951"/>
      <c r="AT69" s="951"/>
      <c r="AU69" s="951"/>
      <c r="AV69" s="951"/>
      <c r="AW69" s="951"/>
      <c r="AX69" s="951"/>
      <c r="AY69" s="951"/>
      <c r="AZ69" s="951"/>
      <c r="BA69" s="951"/>
      <c r="BB69" s="951"/>
      <c r="BC69" s="951"/>
      <c r="BD69" s="951"/>
      <c r="BE69" s="951"/>
    </row>
    <row r="70" spans="1:58" s="361" customFormat="1" ht="15.5">
      <c r="A70" s="360"/>
      <c r="B70" s="348" t="s">
        <v>1203</v>
      </c>
      <c r="C70" s="360" t="s">
        <v>117</v>
      </c>
      <c r="D70" s="360">
        <v>5</v>
      </c>
      <c r="E70" s="384"/>
      <c r="F70" s="384"/>
      <c r="G70" s="384"/>
      <c r="H70" s="921"/>
      <c r="I70" s="921"/>
      <c r="J70" s="921"/>
      <c r="K70" s="921"/>
      <c r="L70" s="921"/>
      <c r="M70" s="921"/>
      <c r="N70" s="921"/>
      <c r="O70" s="921"/>
      <c r="P70" s="921"/>
      <c r="Q70" s="921"/>
      <c r="R70" s="921"/>
      <c r="S70" s="921"/>
      <c r="T70" s="921"/>
      <c r="U70" s="921"/>
      <c r="V70" s="921"/>
      <c r="W70" s="921"/>
      <c r="X70" s="921"/>
      <c r="Y70" s="921"/>
      <c r="Z70" s="921"/>
      <c r="AA70" s="921"/>
      <c r="AB70" s="921"/>
      <c r="AC70" s="921"/>
      <c r="AD70" s="921"/>
      <c r="AE70" s="921"/>
      <c r="AF70" s="921"/>
      <c r="AG70" s="921"/>
      <c r="AH70" s="921"/>
      <c r="AI70" s="921"/>
      <c r="AJ70" s="921"/>
      <c r="AK70" s="921"/>
      <c r="AL70" s="921"/>
      <c r="AM70" s="921"/>
      <c r="AN70" s="921"/>
      <c r="AO70" s="921"/>
      <c r="AP70" s="921"/>
      <c r="AQ70" s="921"/>
      <c r="AR70" s="921"/>
      <c r="AS70" s="921"/>
      <c r="AT70" s="921"/>
      <c r="AU70" s="921"/>
      <c r="AV70" s="921"/>
      <c r="AW70" s="921"/>
      <c r="AX70" s="921"/>
      <c r="AY70" s="921"/>
      <c r="AZ70" s="921"/>
      <c r="BA70" s="921"/>
      <c r="BB70" s="921"/>
      <c r="BC70" s="921"/>
      <c r="BD70" s="921"/>
      <c r="BE70" s="921"/>
      <c r="BF70" s="361">
        <v>-2</v>
      </c>
    </row>
    <row r="71" spans="1:58" s="361" customFormat="1" ht="62">
      <c r="A71" s="360"/>
      <c r="B71" s="348"/>
      <c r="C71" s="360"/>
      <c r="D71" s="360"/>
      <c r="E71" s="493">
        <v>4</v>
      </c>
      <c r="F71" s="416" t="s">
        <v>1572</v>
      </c>
      <c r="G71" s="384"/>
      <c r="H71" s="921"/>
      <c r="I71" s="921"/>
      <c r="J71" s="921"/>
      <c r="K71" s="921"/>
      <c r="L71" s="921"/>
      <c r="M71" s="921"/>
      <c r="N71" s="921"/>
      <c r="O71" s="921"/>
      <c r="P71" s="921"/>
      <c r="Q71" s="921"/>
      <c r="R71" s="921"/>
      <c r="S71" s="921"/>
      <c r="T71" s="921"/>
      <c r="U71" s="921"/>
      <c r="V71" s="921"/>
      <c r="W71" s="921"/>
      <c r="X71" s="921"/>
      <c r="Y71" s="921"/>
      <c r="Z71" s="921"/>
      <c r="AA71" s="921"/>
      <c r="AB71" s="921"/>
      <c r="AC71" s="921"/>
      <c r="AD71" s="921"/>
      <c r="AE71" s="921"/>
      <c r="AF71" s="921"/>
      <c r="AG71" s="921"/>
      <c r="AH71" s="921"/>
      <c r="AI71" s="921"/>
      <c r="AJ71" s="921"/>
      <c r="AK71" s="921"/>
      <c r="AL71" s="921"/>
      <c r="AM71" s="921"/>
      <c r="AN71" s="921"/>
      <c r="AO71" s="921"/>
      <c r="AP71" s="921"/>
      <c r="AQ71" s="921"/>
      <c r="AR71" s="921"/>
      <c r="AS71" s="921"/>
      <c r="AT71" s="921"/>
      <c r="AU71" s="921"/>
      <c r="AV71" s="921"/>
      <c r="AW71" s="921"/>
      <c r="AX71" s="921"/>
      <c r="AY71" s="921"/>
      <c r="AZ71" s="921"/>
      <c r="BA71" s="921"/>
      <c r="BB71" s="921"/>
      <c r="BC71" s="921"/>
      <c r="BD71" s="921"/>
      <c r="BE71" s="921"/>
    </row>
    <row r="72" spans="1:58" s="361" customFormat="1" ht="15.5">
      <c r="A72" s="360"/>
      <c r="B72" s="348"/>
      <c r="C72" s="360"/>
      <c r="D72" s="360"/>
      <c r="E72" s="493">
        <v>5</v>
      </c>
      <c r="F72" s="416">
        <v>100</v>
      </c>
      <c r="G72" s="384"/>
      <c r="H72" s="921"/>
      <c r="I72" s="921"/>
      <c r="J72" s="921"/>
      <c r="K72" s="921"/>
      <c r="L72" s="921"/>
      <c r="M72" s="921"/>
      <c r="N72" s="921"/>
      <c r="O72" s="921"/>
      <c r="P72" s="921"/>
      <c r="Q72" s="921"/>
      <c r="R72" s="921"/>
      <c r="S72" s="921"/>
      <c r="T72" s="921"/>
      <c r="U72" s="921"/>
      <c r="V72" s="921"/>
      <c r="W72" s="921"/>
      <c r="X72" s="921"/>
      <c r="Y72" s="921"/>
      <c r="Z72" s="921"/>
      <c r="AA72" s="921"/>
      <c r="AB72" s="921"/>
      <c r="AC72" s="921"/>
      <c r="AD72" s="921"/>
      <c r="AE72" s="921"/>
      <c r="AF72" s="921"/>
      <c r="AG72" s="921"/>
      <c r="AH72" s="921"/>
      <c r="AI72" s="921"/>
      <c r="AJ72" s="921"/>
      <c r="AK72" s="921"/>
      <c r="AL72" s="921"/>
      <c r="AM72" s="921"/>
      <c r="AN72" s="921"/>
      <c r="AO72" s="921"/>
      <c r="AP72" s="921"/>
      <c r="AQ72" s="921"/>
      <c r="AR72" s="921"/>
      <c r="AS72" s="921"/>
      <c r="AT72" s="921"/>
      <c r="AU72" s="921"/>
      <c r="AV72" s="921"/>
      <c r="AW72" s="921"/>
      <c r="AX72" s="921"/>
      <c r="AY72" s="921"/>
      <c r="AZ72" s="921"/>
      <c r="BA72" s="921"/>
      <c r="BB72" s="921"/>
      <c r="BC72" s="921"/>
      <c r="BD72" s="921"/>
      <c r="BE72" s="921"/>
    </row>
    <row r="73" spans="1:58" s="361" customFormat="1" ht="15.5">
      <c r="A73" s="360"/>
      <c r="B73" s="348"/>
      <c r="C73" s="360"/>
      <c r="D73" s="360"/>
      <c r="E73" s="493">
        <v>6</v>
      </c>
      <c r="F73" s="416" t="s">
        <v>1005</v>
      </c>
      <c r="G73" s="384"/>
      <c r="H73" s="921"/>
      <c r="I73" s="921"/>
      <c r="J73" s="921"/>
      <c r="K73" s="921"/>
      <c r="L73" s="921"/>
      <c r="M73" s="921"/>
      <c r="N73" s="921"/>
      <c r="O73" s="921"/>
      <c r="P73" s="921"/>
      <c r="Q73" s="921"/>
      <c r="R73" s="921"/>
      <c r="S73" s="921"/>
      <c r="T73" s="921"/>
      <c r="U73" s="921"/>
      <c r="V73" s="921"/>
      <c r="W73" s="921"/>
      <c r="X73" s="921"/>
      <c r="Y73" s="921"/>
      <c r="Z73" s="921"/>
      <c r="AA73" s="921"/>
      <c r="AB73" s="921"/>
      <c r="AC73" s="921"/>
      <c r="AD73" s="921"/>
      <c r="AE73" s="921"/>
      <c r="AF73" s="921"/>
      <c r="AG73" s="921"/>
      <c r="AH73" s="921"/>
      <c r="AI73" s="921"/>
      <c r="AJ73" s="921"/>
      <c r="AK73" s="921"/>
      <c r="AL73" s="921"/>
      <c r="AM73" s="921"/>
      <c r="AN73" s="921"/>
      <c r="AO73" s="921"/>
      <c r="AP73" s="921"/>
      <c r="AQ73" s="921"/>
      <c r="AR73" s="921"/>
      <c r="AS73" s="921"/>
      <c r="AT73" s="921"/>
      <c r="AU73" s="921"/>
      <c r="AV73" s="921"/>
      <c r="AW73" s="921"/>
      <c r="AX73" s="921"/>
      <c r="AY73" s="921"/>
      <c r="AZ73" s="921"/>
      <c r="BA73" s="921"/>
      <c r="BB73" s="921"/>
      <c r="BC73" s="921"/>
      <c r="BD73" s="921"/>
      <c r="BE73" s="921"/>
    </row>
    <row r="74" spans="1:58" s="361" customFormat="1" ht="15.5">
      <c r="A74" s="360"/>
      <c r="B74" s="348"/>
      <c r="C74" s="360"/>
      <c r="D74" s="360"/>
      <c r="E74" s="493">
        <v>9</v>
      </c>
      <c r="F74" s="416" t="s">
        <v>1006</v>
      </c>
      <c r="G74" s="384"/>
      <c r="H74" s="921"/>
      <c r="I74" s="921"/>
      <c r="J74" s="921"/>
      <c r="K74" s="921"/>
      <c r="L74" s="921"/>
      <c r="M74" s="921"/>
      <c r="N74" s="921"/>
      <c r="O74" s="921"/>
      <c r="P74" s="921"/>
      <c r="Q74" s="921"/>
      <c r="R74" s="921"/>
      <c r="S74" s="921"/>
      <c r="T74" s="921"/>
      <c r="U74" s="921"/>
      <c r="V74" s="921"/>
      <c r="W74" s="921"/>
      <c r="X74" s="921"/>
      <c r="Y74" s="921"/>
      <c r="Z74" s="921"/>
      <c r="AA74" s="921"/>
      <c r="AB74" s="921"/>
      <c r="AC74" s="921"/>
      <c r="AD74" s="921"/>
      <c r="AE74" s="921"/>
      <c r="AF74" s="921"/>
      <c r="AG74" s="921"/>
      <c r="AH74" s="921"/>
      <c r="AI74" s="921"/>
      <c r="AJ74" s="921"/>
      <c r="AK74" s="921"/>
      <c r="AL74" s="921"/>
      <c r="AM74" s="921"/>
      <c r="AN74" s="921"/>
      <c r="AO74" s="921"/>
      <c r="AP74" s="921"/>
      <c r="AQ74" s="921"/>
      <c r="AR74" s="921"/>
      <c r="AS74" s="921"/>
      <c r="AT74" s="921"/>
      <c r="AU74" s="921"/>
      <c r="AV74" s="921"/>
      <c r="AW74" s="921"/>
      <c r="AX74" s="921"/>
      <c r="AY74" s="921"/>
      <c r="AZ74" s="921"/>
      <c r="BA74" s="921"/>
      <c r="BB74" s="921"/>
      <c r="BC74" s="921"/>
      <c r="BD74" s="921"/>
      <c r="BE74" s="921"/>
    </row>
    <row r="75" spans="1:58" s="361" customFormat="1" ht="15.5">
      <c r="A75" s="360"/>
      <c r="B75" s="348"/>
      <c r="C75" s="360"/>
      <c r="D75" s="360"/>
      <c r="E75" s="493">
        <v>10</v>
      </c>
      <c r="F75" s="416" t="s">
        <v>1007</v>
      </c>
      <c r="G75" s="384"/>
      <c r="H75" s="921"/>
      <c r="I75" s="921"/>
      <c r="J75" s="921"/>
      <c r="K75" s="921"/>
      <c r="L75" s="921"/>
      <c r="M75" s="921"/>
      <c r="N75" s="921"/>
      <c r="O75" s="921"/>
      <c r="P75" s="921"/>
      <c r="Q75" s="921"/>
      <c r="R75" s="921"/>
      <c r="S75" s="921"/>
      <c r="T75" s="921"/>
      <c r="U75" s="921"/>
      <c r="V75" s="921"/>
      <c r="W75" s="921"/>
      <c r="X75" s="921"/>
      <c r="Y75" s="921"/>
      <c r="Z75" s="921"/>
      <c r="AA75" s="921"/>
      <c r="AB75" s="921"/>
      <c r="AC75" s="921"/>
      <c r="AD75" s="921"/>
      <c r="AE75" s="921"/>
      <c r="AF75" s="921"/>
      <c r="AG75" s="921"/>
      <c r="AH75" s="921"/>
      <c r="AI75" s="921"/>
      <c r="AJ75" s="921"/>
      <c r="AK75" s="921"/>
      <c r="AL75" s="921"/>
      <c r="AM75" s="921"/>
      <c r="AN75" s="921"/>
      <c r="AO75" s="921"/>
      <c r="AP75" s="921"/>
      <c r="AQ75" s="921"/>
      <c r="AR75" s="921"/>
      <c r="AS75" s="921"/>
      <c r="AT75" s="921"/>
      <c r="AU75" s="921"/>
      <c r="AV75" s="921"/>
      <c r="AW75" s="921"/>
      <c r="AX75" s="921"/>
      <c r="AY75" s="921"/>
      <c r="AZ75" s="921"/>
      <c r="BA75" s="921"/>
      <c r="BB75" s="921"/>
      <c r="BC75" s="921"/>
      <c r="BD75" s="921"/>
      <c r="BE75" s="921"/>
    </row>
    <row r="76" spans="1:58" s="361" customFormat="1" ht="15.5">
      <c r="A76" s="360"/>
      <c r="B76" s="348"/>
      <c r="C76" s="360"/>
      <c r="D76" s="360"/>
      <c r="E76" s="493">
        <v>25</v>
      </c>
      <c r="F76" s="416">
        <v>120</v>
      </c>
      <c r="G76" s="384"/>
      <c r="H76" s="921"/>
      <c r="I76" s="921"/>
      <c r="J76" s="921"/>
      <c r="K76" s="921"/>
      <c r="L76" s="921"/>
      <c r="M76" s="921"/>
      <c r="N76" s="921"/>
      <c r="O76" s="921"/>
      <c r="P76" s="921"/>
      <c r="Q76" s="921"/>
      <c r="R76" s="921"/>
      <c r="S76" s="921"/>
      <c r="T76" s="921"/>
      <c r="U76" s="921"/>
      <c r="V76" s="921"/>
      <c r="W76" s="921"/>
      <c r="X76" s="921"/>
      <c r="Y76" s="921"/>
      <c r="Z76" s="921"/>
      <c r="AA76" s="921"/>
      <c r="AB76" s="921"/>
      <c r="AC76" s="921"/>
      <c r="AD76" s="921"/>
      <c r="AE76" s="921"/>
      <c r="AF76" s="921"/>
      <c r="AG76" s="921"/>
      <c r="AH76" s="921"/>
      <c r="AI76" s="921"/>
      <c r="AJ76" s="921"/>
      <c r="AK76" s="921"/>
      <c r="AL76" s="921"/>
      <c r="AM76" s="921"/>
      <c r="AN76" s="921"/>
      <c r="AO76" s="921"/>
      <c r="AP76" s="921"/>
      <c r="AQ76" s="921"/>
      <c r="AR76" s="921"/>
      <c r="AS76" s="921"/>
      <c r="AT76" s="921"/>
      <c r="AU76" s="921"/>
      <c r="AV76" s="921"/>
      <c r="AW76" s="921"/>
      <c r="AX76" s="921"/>
      <c r="AY76" s="921"/>
      <c r="AZ76" s="921"/>
      <c r="BA76" s="921"/>
      <c r="BB76" s="921"/>
      <c r="BC76" s="921"/>
      <c r="BD76" s="921"/>
      <c r="BE76" s="921"/>
    </row>
    <row r="77" spans="1:58" s="361" customFormat="1" ht="15.5">
      <c r="A77" s="360"/>
      <c r="B77" s="348"/>
      <c r="C77" s="360"/>
      <c r="D77" s="360"/>
      <c r="E77" s="493">
        <v>33</v>
      </c>
      <c r="F77" s="416" t="s">
        <v>1008</v>
      </c>
      <c r="G77" s="384"/>
      <c r="H77" s="921"/>
      <c r="I77" s="921"/>
      <c r="J77" s="921"/>
      <c r="K77" s="921"/>
      <c r="L77" s="921"/>
      <c r="M77" s="921"/>
      <c r="N77" s="921"/>
      <c r="O77" s="921"/>
      <c r="P77" s="921"/>
      <c r="Q77" s="921"/>
      <c r="R77" s="921"/>
      <c r="S77" s="921"/>
      <c r="T77" s="921"/>
      <c r="U77" s="921"/>
      <c r="V77" s="921"/>
      <c r="W77" s="921"/>
      <c r="X77" s="921"/>
      <c r="Y77" s="921"/>
      <c r="Z77" s="921"/>
      <c r="AA77" s="921"/>
      <c r="AB77" s="921"/>
      <c r="AC77" s="921"/>
      <c r="AD77" s="921"/>
      <c r="AE77" s="921"/>
      <c r="AF77" s="921"/>
      <c r="AG77" s="921"/>
      <c r="AH77" s="921"/>
      <c r="AI77" s="921"/>
      <c r="AJ77" s="921"/>
      <c r="AK77" s="921"/>
      <c r="AL77" s="921"/>
      <c r="AM77" s="921"/>
      <c r="AN77" s="921"/>
      <c r="AO77" s="921"/>
      <c r="AP77" s="921"/>
      <c r="AQ77" s="921"/>
      <c r="AR77" s="921"/>
      <c r="AS77" s="921"/>
      <c r="AT77" s="921"/>
      <c r="AU77" s="921"/>
      <c r="AV77" s="921"/>
      <c r="AW77" s="921"/>
      <c r="AX77" s="921"/>
      <c r="AY77" s="921"/>
      <c r="AZ77" s="921"/>
      <c r="BA77" s="921"/>
      <c r="BB77" s="921"/>
      <c r="BC77" s="921"/>
      <c r="BD77" s="921"/>
      <c r="BE77" s="921"/>
    </row>
    <row r="78" spans="1:58" s="361" customFormat="1" ht="15.5">
      <c r="A78" s="360"/>
      <c r="B78" s="348"/>
      <c r="C78" s="360"/>
      <c r="D78" s="360"/>
      <c r="E78" s="493">
        <v>34</v>
      </c>
      <c r="F78" s="416" t="s">
        <v>1009</v>
      </c>
      <c r="G78" s="384"/>
      <c r="H78" s="921"/>
      <c r="I78" s="921"/>
      <c r="J78" s="921"/>
      <c r="K78" s="921"/>
      <c r="L78" s="921"/>
      <c r="M78" s="921"/>
      <c r="N78" s="921"/>
      <c r="O78" s="921"/>
      <c r="P78" s="921"/>
      <c r="Q78" s="921"/>
      <c r="R78" s="921"/>
      <c r="S78" s="921"/>
      <c r="T78" s="921"/>
      <c r="U78" s="921"/>
      <c r="V78" s="921"/>
      <c r="W78" s="921"/>
      <c r="X78" s="921"/>
      <c r="Y78" s="921"/>
      <c r="Z78" s="921"/>
      <c r="AA78" s="921"/>
      <c r="AB78" s="921"/>
      <c r="AC78" s="921"/>
      <c r="AD78" s="921"/>
      <c r="AE78" s="921"/>
      <c r="AF78" s="921"/>
      <c r="AG78" s="921"/>
      <c r="AH78" s="921"/>
      <c r="AI78" s="921"/>
      <c r="AJ78" s="921"/>
      <c r="AK78" s="921"/>
      <c r="AL78" s="921"/>
      <c r="AM78" s="921"/>
      <c r="AN78" s="921"/>
      <c r="AO78" s="921"/>
      <c r="AP78" s="921"/>
      <c r="AQ78" s="921"/>
      <c r="AR78" s="921"/>
      <c r="AS78" s="921"/>
      <c r="AT78" s="921"/>
      <c r="AU78" s="921"/>
      <c r="AV78" s="921"/>
      <c r="AW78" s="921"/>
      <c r="AX78" s="921"/>
      <c r="AY78" s="921"/>
      <c r="AZ78" s="921"/>
      <c r="BA78" s="921"/>
      <c r="BB78" s="921"/>
      <c r="BC78" s="921"/>
      <c r="BD78" s="921"/>
      <c r="BE78" s="921"/>
    </row>
    <row r="79" spans="1:58" s="361" customFormat="1" ht="15.5">
      <c r="A79" s="360"/>
      <c r="B79" s="348"/>
      <c r="C79" s="360"/>
      <c r="D79" s="360"/>
      <c r="E79" s="493">
        <v>42</v>
      </c>
      <c r="F79" s="416" t="s">
        <v>1010</v>
      </c>
      <c r="G79" s="384"/>
      <c r="H79" s="921"/>
      <c r="I79" s="921"/>
      <c r="J79" s="921"/>
      <c r="K79" s="921"/>
      <c r="L79" s="921"/>
      <c r="M79" s="921"/>
      <c r="N79" s="921"/>
      <c r="O79" s="921"/>
      <c r="P79" s="921"/>
      <c r="Q79" s="921"/>
      <c r="R79" s="921"/>
      <c r="S79" s="921"/>
      <c r="T79" s="921"/>
      <c r="U79" s="921"/>
      <c r="V79" s="921"/>
      <c r="W79" s="921"/>
      <c r="X79" s="921"/>
      <c r="Y79" s="921"/>
      <c r="Z79" s="921"/>
      <c r="AA79" s="921"/>
      <c r="AB79" s="921"/>
      <c r="AC79" s="921"/>
      <c r="AD79" s="921"/>
      <c r="AE79" s="921"/>
      <c r="AF79" s="921"/>
      <c r="AG79" s="921"/>
      <c r="AH79" s="921"/>
      <c r="AI79" s="921"/>
      <c r="AJ79" s="921"/>
      <c r="AK79" s="921"/>
      <c r="AL79" s="921"/>
      <c r="AM79" s="921"/>
      <c r="AN79" s="921"/>
      <c r="AO79" s="921"/>
      <c r="AP79" s="921"/>
      <c r="AQ79" s="921"/>
      <c r="AR79" s="921"/>
      <c r="AS79" s="921"/>
      <c r="AT79" s="921"/>
      <c r="AU79" s="921"/>
      <c r="AV79" s="921"/>
      <c r="AW79" s="921"/>
      <c r="AX79" s="921"/>
      <c r="AY79" s="921"/>
      <c r="AZ79" s="921"/>
      <c r="BA79" s="921"/>
      <c r="BB79" s="921"/>
      <c r="BC79" s="921"/>
      <c r="BD79" s="921"/>
      <c r="BE79" s="921"/>
    </row>
    <row r="80" spans="1:58" s="361" customFormat="1" ht="15.5">
      <c r="A80" s="360"/>
      <c r="B80" s="348"/>
      <c r="C80" s="360"/>
      <c r="D80" s="360"/>
      <c r="E80" s="493">
        <v>45</v>
      </c>
      <c r="F80" s="416" t="s">
        <v>1011</v>
      </c>
      <c r="G80" s="384"/>
      <c r="H80" s="921"/>
      <c r="I80" s="921"/>
      <c r="J80" s="921"/>
      <c r="K80" s="921"/>
      <c r="L80" s="921"/>
      <c r="M80" s="921"/>
      <c r="N80" s="921"/>
      <c r="O80" s="921"/>
      <c r="P80" s="921"/>
      <c r="Q80" s="921"/>
      <c r="R80" s="921"/>
      <c r="S80" s="921"/>
      <c r="T80" s="921"/>
      <c r="U80" s="921"/>
      <c r="V80" s="921"/>
      <c r="W80" s="921"/>
      <c r="X80" s="921"/>
      <c r="Y80" s="921"/>
      <c r="Z80" s="921"/>
      <c r="AA80" s="921"/>
      <c r="AB80" s="921"/>
      <c r="AC80" s="921"/>
      <c r="AD80" s="921"/>
      <c r="AE80" s="921"/>
      <c r="AF80" s="921"/>
      <c r="AG80" s="921"/>
      <c r="AH80" s="921"/>
      <c r="AI80" s="921"/>
      <c r="AJ80" s="921"/>
      <c r="AK80" s="921"/>
      <c r="AL80" s="921"/>
      <c r="AM80" s="921"/>
      <c r="AN80" s="921"/>
      <c r="AO80" s="921"/>
      <c r="AP80" s="921"/>
      <c r="AQ80" s="921"/>
      <c r="AR80" s="921"/>
      <c r="AS80" s="921"/>
      <c r="AT80" s="921"/>
      <c r="AU80" s="921"/>
      <c r="AV80" s="921"/>
      <c r="AW80" s="921"/>
      <c r="AX80" s="921"/>
      <c r="AY80" s="921"/>
      <c r="AZ80" s="921"/>
      <c r="BA80" s="921"/>
      <c r="BB80" s="921"/>
      <c r="BC80" s="921"/>
      <c r="BD80" s="921"/>
      <c r="BE80" s="921"/>
    </row>
    <row r="81" spans="1:57" s="361" customFormat="1" ht="15.5">
      <c r="A81" s="360"/>
      <c r="B81" s="348"/>
      <c r="C81" s="360"/>
      <c r="D81" s="360"/>
      <c r="E81" s="493">
        <v>46</v>
      </c>
      <c r="F81" s="416">
        <v>29.52</v>
      </c>
      <c r="G81" s="384"/>
      <c r="H81" s="921"/>
      <c r="I81" s="921"/>
      <c r="J81" s="921"/>
      <c r="K81" s="921"/>
      <c r="L81" s="921"/>
      <c r="M81" s="921"/>
      <c r="N81" s="921"/>
      <c r="O81" s="921"/>
      <c r="P81" s="921"/>
      <c r="Q81" s="921"/>
      <c r="R81" s="921"/>
      <c r="S81" s="921"/>
      <c r="T81" s="921"/>
      <c r="U81" s="921"/>
      <c r="V81" s="921"/>
      <c r="W81" s="921"/>
      <c r="X81" s="921"/>
      <c r="Y81" s="921"/>
      <c r="Z81" s="921"/>
      <c r="AA81" s="921"/>
      <c r="AB81" s="921"/>
      <c r="AC81" s="921"/>
      <c r="AD81" s="921"/>
      <c r="AE81" s="921"/>
      <c r="AF81" s="921"/>
      <c r="AG81" s="921"/>
      <c r="AH81" s="921"/>
      <c r="AI81" s="921"/>
      <c r="AJ81" s="921"/>
      <c r="AK81" s="921"/>
      <c r="AL81" s="921"/>
      <c r="AM81" s="921"/>
      <c r="AN81" s="921"/>
      <c r="AO81" s="921"/>
      <c r="AP81" s="921"/>
      <c r="AQ81" s="921"/>
      <c r="AR81" s="921"/>
      <c r="AS81" s="921"/>
      <c r="AT81" s="921"/>
      <c r="AU81" s="921"/>
      <c r="AV81" s="921"/>
      <c r="AW81" s="921"/>
      <c r="AX81" s="921"/>
      <c r="AY81" s="921"/>
      <c r="AZ81" s="921"/>
      <c r="BA81" s="921"/>
      <c r="BB81" s="921"/>
      <c r="BC81" s="921"/>
      <c r="BD81" s="921"/>
      <c r="BE81" s="921"/>
    </row>
    <row r="82" spans="1:57" s="361" customFormat="1" ht="15.5">
      <c r="A82" s="360"/>
      <c r="B82" s="348"/>
      <c r="C82" s="360"/>
      <c r="D82" s="360"/>
      <c r="E82" s="493">
        <v>48</v>
      </c>
      <c r="F82" s="416" t="s">
        <v>1012</v>
      </c>
      <c r="G82" s="384"/>
      <c r="H82" s="921"/>
      <c r="I82" s="921"/>
      <c r="J82" s="921"/>
      <c r="K82" s="921"/>
      <c r="L82" s="921"/>
      <c r="M82" s="921"/>
      <c r="N82" s="921"/>
      <c r="O82" s="921"/>
      <c r="P82" s="921"/>
      <c r="Q82" s="921"/>
      <c r="R82" s="921"/>
      <c r="S82" s="921"/>
      <c r="T82" s="921"/>
      <c r="U82" s="921"/>
      <c r="V82" s="921"/>
      <c r="W82" s="921"/>
      <c r="X82" s="921"/>
      <c r="Y82" s="921"/>
      <c r="Z82" s="921"/>
      <c r="AA82" s="921"/>
      <c r="AB82" s="921"/>
      <c r="AC82" s="921"/>
      <c r="AD82" s="921"/>
      <c r="AE82" s="921"/>
      <c r="AF82" s="921"/>
      <c r="AG82" s="921"/>
      <c r="AH82" s="921"/>
      <c r="AI82" s="921"/>
      <c r="AJ82" s="921"/>
      <c r="AK82" s="921"/>
      <c r="AL82" s="921"/>
      <c r="AM82" s="921"/>
      <c r="AN82" s="921"/>
      <c r="AO82" s="921"/>
      <c r="AP82" s="921"/>
      <c r="AQ82" s="921"/>
      <c r="AR82" s="921"/>
      <c r="AS82" s="921"/>
      <c r="AT82" s="921"/>
      <c r="AU82" s="921"/>
      <c r="AV82" s="921"/>
      <c r="AW82" s="921"/>
      <c r="AX82" s="921"/>
      <c r="AY82" s="921"/>
      <c r="AZ82" s="921"/>
      <c r="BA82" s="921"/>
      <c r="BB82" s="921"/>
      <c r="BC82" s="921"/>
      <c r="BD82" s="921"/>
      <c r="BE82" s="921"/>
    </row>
    <row r="83" spans="1:57" s="361" customFormat="1" ht="15.5">
      <c r="A83" s="360"/>
      <c r="B83" s="348"/>
      <c r="C83" s="360"/>
      <c r="D83" s="360"/>
      <c r="E83" s="493">
        <v>49</v>
      </c>
      <c r="F83" s="416" t="s">
        <v>1013</v>
      </c>
      <c r="G83" s="384"/>
      <c r="H83" s="921"/>
      <c r="I83" s="921"/>
      <c r="J83" s="921"/>
      <c r="K83" s="921"/>
      <c r="L83" s="921"/>
      <c r="M83" s="921"/>
      <c r="N83" s="921"/>
      <c r="O83" s="921"/>
      <c r="P83" s="921"/>
      <c r="Q83" s="921"/>
      <c r="R83" s="921"/>
      <c r="S83" s="921"/>
      <c r="T83" s="921"/>
      <c r="U83" s="921"/>
      <c r="V83" s="921"/>
      <c r="W83" s="921"/>
      <c r="X83" s="921"/>
      <c r="Y83" s="921"/>
      <c r="Z83" s="921"/>
      <c r="AA83" s="921"/>
      <c r="AB83" s="921"/>
      <c r="AC83" s="921"/>
      <c r="AD83" s="921"/>
      <c r="AE83" s="921"/>
      <c r="AF83" s="921"/>
      <c r="AG83" s="921"/>
      <c r="AH83" s="921"/>
      <c r="AI83" s="921"/>
      <c r="AJ83" s="921"/>
      <c r="AK83" s="921"/>
      <c r="AL83" s="921"/>
      <c r="AM83" s="921"/>
      <c r="AN83" s="921"/>
      <c r="AO83" s="921"/>
      <c r="AP83" s="921"/>
      <c r="AQ83" s="921"/>
      <c r="AR83" s="921"/>
      <c r="AS83" s="921"/>
      <c r="AT83" s="921"/>
      <c r="AU83" s="921"/>
      <c r="AV83" s="921"/>
      <c r="AW83" s="921"/>
      <c r="AX83" s="921"/>
      <c r="AY83" s="921"/>
      <c r="AZ83" s="921"/>
      <c r="BA83" s="921"/>
      <c r="BB83" s="921"/>
      <c r="BC83" s="921"/>
      <c r="BD83" s="921"/>
      <c r="BE83" s="921"/>
    </row>
    <row r="84" spans="1:57" s="361" customFormat="1" ht="31">
      <c r="A84" s="360"/>
      <c r="B84" s="348"/>
      <c r="C84" s="360"/>
      <c r="D84" s="360"/>
      <c r="E84" s="493">
        <v>50</v>
      </c>
      <c r="F84" s="416" t="s">
        <v>1573</v>
      </c>
      <c r="G84" s="384"/>
      <c r="H84" s="921"/>
      <c r="I84" s="921"/>
      <c r="J84" s="921"/>
      <c r="K84" s="921"/>
      <c r="L84" s="921"/>
      <c r="M84" s="921"/>
      <c r="N84" s="921"/>
      <c r="O84" s="921"/>
      <c r="P84" s="921"/>
      <c r="Q84" s="921"/>
      <c r="R84" s="921"/>
      <c r="S84" s="921"/>
      <c r="T84" s="921"/>
      <c r="U84" s="921"/>
      <c r="V84" s="921"/>
      <c r="W84" s="921"/>
      <c r="X84" s="921"/>
      <c r="Y84" s="921"/>
      <c r="Z84" s="921"/>
      <c r="AA84" s="921"/>
      <c r="AB84" s="921"/>
      <c r="AC84" s="921"/>
      <c r="AD84" s="921"/>
      <c r="AE84" s="921"/>
      <c r="AF84" s="921"/>
      <c r="AG84" s="921"/>
      <c r="AH84" s="921"/>
      <c r="AI84" s="921"/>
      <c r="AJ84" s="921"/>
      <c r="AK84" s="921"/>
      <c r="AL84" s="921"/>
      <c r="AM84" s="921"/>
      <c r="AN84" s="921"/>
      <c r="AO84" s="921"/>
      <c r="AP84" s="921"/>
      <c r="AQ84" s="921"/>
      <c r="AR84" s="921"/>
      <c r="AS84" s="921"/>
      <c r="AT84" s="921"/>
      <c r="AU84" s="921"/>
      <c r="AV84" s="921"/>
      <c r="AW84" s="921"/>
      <c r="AX84" s="921"/>
      <c r="AY84" s="921"/>
      <c r="AZ84" s="921"/>
      <c r="BA84" s="921"/>
      <c r="BB84" s="921"/>
      <c r="BC84" s="921"/>
      <c r="BD84" s="921"/>
      <c r="BE84" s="921"/>
    </row>
    <row r="85" spans="1:57" s="361" customFormat="1" ht="31">
      <c r="A85" s="360"/>
      <c r="B85" s="348"/>
      <c r="C85" s="360"/>
      <c r="D85" s="360"/>
      <c r="E85" s="493">
        <v>51</v>
      </c>
      <c r="F85" s="416" t="s">
        <v>1574</v>
      </c>
      <c r="G85" s="384"/>
      <c r="H85" s="921"/>
      <c r="I85" s="921"/>
      <c r="J85" s="921"/>
      <c r="K85" s="921"/>
      <c r="L85" s="921"/>
      <c r="M85" s="921"/>
      <c r="N85" s="921"/>
      <c r="O85" s="921"/>
      <c r="P85" s="921"/>
      <c r="Q85" s="921"/>
      <c r="R85" s="921"/>
      <c r="S85" s="921"/>
      <c r="T85" s="921"/>
      <c r="U85" s="921"/>
      <c r="V85" s="921"/>
      <c r="W85" s="921"/>
      <c r="X85" s="921"/>
      <c r="Y85" s="921"/>
      <c r="Z85" s="921"/>
      <c r="AA85" s="921"/>
      <c r="AB85" s="921"/>
      <c r="AC85" s="921"/>
      <c r="AD85" s="921"/>
      <c r="AE85" s="921"/>
      <c r="AF85" s="921"/>
      <c r="AG85" s="921"/>
      <c r="AH85" s="921"/>
      <c r="AI85" s="921"/>
      <c r="AJ85" s="921"/>
      <c r="AK85" s="921"/>
      <c r="AL85" s="921"/>
      <c r="AM85" s="921"/>
      <c r="AN85" s="921"/>
      <c r="AO85" s="921"/>
      <c r="AP85" s="921"/>
      <c r="AQ85" s="921"/>
      <c r="AR85" s="921"/>
      <c r="AS85" s="921"/>
      <c r="AT85" s="921"/>
      <c r="AU85" s="921"/>
      <c r="AV85" s="921"/>
      <c r="AW85" s="921"/>
      <c r="AX85" s="921"/>
      <c r="AY85" s="921"/>
      <c r="AZ85" s="921"/>
      <c r="BA85" s="921"/>
      <c r="BB85" s="921"/>
      <c r="BC85" s="921"/>
      <c r="BD85" s="921"/>
      <c r="BE85" s="921"/>
    </row>
    <row r="86" spans="1:57" s="361" customFormat="1" ht="15.5">
      <c r="A86" s="360"/>
      <c r="B86" s="348"/>
      <c r="C86" s="360"/>
      <c r="D86" s="360"/>
      <c r="E86" s="493">
        <v>52</v>
      </c>
      <c r="F86" s="416">
        <v>1</v>
      </c>
      <c r="G86" s="384"/>
      <c r="H86" s="921"/>
      <c r="I86" s="921"/>
      <c r="J86" s="921"/>
      <c r="K86" s="921"/>
      <c r="L86" s="921"/>
      <c r="M86" s="921"/>
      <c r="N86" s="921"/>
      <c r="O86" s="921"/>
      <c r="P86" s="921"/>
      <c r="Q86" s="921"/>
      <c r="R86" s="921"/>
      <c r="S86" s="921"/>
      <c r="T86" s="921"/>
      <c r="U86" s="921"/>
      <c r="V86" s="921"/>
      <c r="W86" s="921"/>
      <c r="X86" s="921"/>
      <c r="Y86" s="921"/>
      <c r="Z86" s="921"/>
      <c r="AA86" s="921"/>
      <c r="AB86" s="921"/>
      <c r="AC86" s="921"/>
      <c r="AD86" s="921"/>
      <c r="AE86" s="921"/>
      <c r="AF86" s="921"/>
      <c r="AG86" s="921"/>
      <c r="AH86" s="921"/>
      <c r="AI86" s="921"/>
      <c r="AJ86" s="921"/>
      <c r="AK86" s="921"/>
      <c r="AL86" s="921"/>
      <c r="AM86" s="921"/>
      <c r="AN86" s="921"/>
      <c r="AO86" s="921"/>
      <c r="AP86" s="921"/>
      <c r="AQ86" s="921"/>
      <c r="AR86" s="921"/>
      <c r="AS86" s="921"/>
      <c r="AT86" s="921"/>
      <c r="AU86" s="921"/>
      <c r="AV86" s="921"/>
      <c r="AW86" s="921"/>
      <c r="AX86" s="921"/>
      <c r="AY86" s="921"/>
      <c r="AZ86" s="921"/>
      <c r="BA86" s="921"/>
      <c r="BB86" s="921"/>
      <c r="BC86" s="921"/>
      <c r="BD86" s="921"/>
      <c r="BE86" s="921"/>
    </row>
    <row r="87" spans="1:57" s="361" customFormat="1" ht="15.5">
      <c r="A87" s="360"/>
      <c r="B87" s="348"/>
      <c r="C87" s="360"/>
      <c r="D87" s="360"/>
      <c r="E87" s="493">
        <v>53</v>
      </c>
      <c r="F87" s="416" t="s">
        <v>1014</v>
      </c>
      <c r="G87" s="384"/>
      <c r="H87" s="921"/>
      <c r="I87" s="921"/>
      <c r="J87" s="921"/>
      <c r="K87" s="921"/>
      <c r="L87" s="921"/>
      <c r="M87" s="921"/>
      <c r="N87" s="921"/>
      <c r="O87" s="921"/>
      <c r="P87" s="921"/>
      <c r="Q87" s="921"/>
      <c r="R87" s="921"/>
      <c r="S87" s="921"/>
      <c r="T87" s="921"/>
      <c r="U87" s="921"/>
      <c r="V87" s="921"/>
      <c r="W87" s="921"/>
      <c r="X87" s="921"/>
      <c r="Y87" s="921"/>
      <c r="Z87" s="921"/>
      <c r="AA87" s="921"/>
      <c r="AB87" s="921"/>
      <c r="AC87" s="921"/>
      <c r="AD87" s="921"/>
      <c r="AE87" s="921"/>
      <c r="AF87" s="921"/>
      <c r="AG87" s="921"/>
      <c r="AH87" s="921"/>
      <c r="AI87" s="921"/>
      <c r="AJ87" s="921"/>
      <c r="AK87" s="921"/>
      <c r="AL87" s="921"/>
      <c r="AM87" s="921"/>
      <c r="AN87" s="921"/>
      <c r="AO87" s="921"/>
      <c r="AP87" s="921"/>
      <c r="AQ87" s="921"/>
      <c r="AR87" s="921"/>
      <c r="AS87" s="921"/>
      <c r="AT87" s="921"/>
      <c r="AU87" s="921"/>
      <c r="AV87" s="921"/>
      <c r="AW87" s="921"/>
      <c r="AX87" s="921"/>
      <c r="AY87" s="921"/>
      <c r="AZ87" s="921"/>
      <c r="BA87" s="921"/>
      <c r="BB87" s="921"/>
      <c r="BC87" s="921"/>
      <c r="BD87" s="921"/>
      <c r="BE87" s="921"/>
    </row>
    <row r="88" spans="1:57" s="361" customFormat="1" ht="31">
      <c r="A88" s="360"/>
      <c r="B88" s="348"/>
      <c r="C88" s="360"/>
      <c r="D88" s="360"/>
      <c r="E88" s="493">
        <v>54</v>
      </c>
      <c r="F88" s="416" t="s">
        <v>1015</v>
      </c>
      <c r="G88" s="384"/>
      <c r="H88" s="921"/>
      <c r="I88" s="921"/>
      <c r="J88" s="921"/>
      <c r="K88" s="921"/>
      <c r="L88" s="921"/>
      <c r="M88" s="921"/>
      <c r="N88" s="921"/>
      <c r="O88" s="921"/>
      <c r="P88" s="921"/>
      <c r="Q88" s="921"/>
      <c r="R88" s="921"/>
      <c r="S88" s="921"/>
      <c r="T88" s="921"/>
      <c r="U88" s="921"/>
      <c r="V88" s="921"/>
      <c r="W88" s="921"/>
      <c r="X88" s="921"/>
      <c r="Y88" s="921"/>
      <c r="Z88" s="921"/>
      <c r="AA88" s="921"/>
      <c r="AB88" s="921"/>
      <c r="AC88" s="921"/>
      <c r="AD88" s="921"/>
      <c r="AE88" s="921"/>
      <c r="AF88" s="921"/>
      <c r="AG88" s="921"/>
      <c r="AH88" s="921"/>
      <c r="AI88" s="921"/>
      <c r="AJ88" s="921"/>
      <c r="AK88" s="921"/>
      <c r="AL88" s="921"/>
      <c r="AM88" s="921"/>
      <c r="AN88" s="921"/>
      <c r="AO88" s="921"/>
      <c r="AP88" s="921"/>
      <c r="AQ88" s="921"/>
      <c r="AR88" s="921"/>
      <c r="AS88" s="921"/>
      <c r="AT88" s="921"/>
      <c r="AU88" s="921"/>
      <c r="AV88" s="921"/>
      <c r="AW88" s="921"/>
      <c r="AX88" s="921"/>
      <c r="AY88" s="921"/>
      <c r="AZ88" s="921"/>
      <c r="BA88" s="921"/>
      <c r="BB88" s="921"/>
      <c r="BC88" s="921"/>
      <c r="BD88" s="921"/>
      <c r="BE88" s="921"/>
    </row>
    <row r="89" spans="1:57" s="361" customFormat="1" ht="15.5">
      <c r="A89" s="360"/>
      <c r="B89" s="348"/>
      <c r="C89" s="360"/>
      <c r="D89" s="360"/>
      <c r="E89" s="493">
        <v>56</v>
      </c>
      <c r="F89" s="416">
        <v>2.2999999999999998</v>
      </c>
      <c r="G89" s="384"/>
      <c r="H89" s="921"/>
      <c r="I89" s="921"/>
      <c r="J89" s="921"/>
      <c r="K89" s="921"/>
      <c r="L89" s="921"/>
      <c r="M89" s="921"/>
      <c r="N89" s="921"/>
      <c r="O89" s="921"/>
      <c r="P89" s="921"/>
      <c r="Q89" s="921"/>
      <c r="R89" s="921"/>
      <c r="S89" s="921"/>
      <c r="T89" s="921"/>
      <c r="U89" s="921"/>
      <c r="V89" s="921"/>
      <c r="W89" s="921"/>
      <c r="X89" s="921"/>
      <c r="Y89" s="921"/>
      <c r="Z89" s="921"/>
      <c r="AA89" s="921"/>
      <c r="AB89" s="921"/>
      <c r="AC89" s="921"/>
      <c r="AD89" s="921"/>
      <c r="AE89" s="921"/>
      <c r="AF89" s="921"/>
      <c r="AG89" s="921"/>
      <c r="AH89" s="921"/>
      <c r="AI89" s="921"/>
      <c r="AJ89" s="921"/>
      <c r="AK89" s="921"/>
      <c r="AL89" s="921"/>
      <c r="AM89" s="921"/>
      <c r="AN89" s="921"/>
      <c r="AO89" s="921"/>
      <c r="AP89" s="921"/>
      <c r="AQ89" s="921"/>
      <c r="AR89" s="921"/>
      <c r="AS89" s="921"/>
      <c r="AT89" s="921"/>
      <c r="AU89" s="921"/>
      <c r="AV89" s="921"/>
      <c r="AW89" s="921"/>
      <c r="AX89" s="921"/>
      <c r="AY89" s="921"/>
      <c r="AZ89" s="921"/>
      <c r="BA89" s="921"/>
      <c r="BB89" s="921"/>
      <c r="BC89" s="921"/>
      <c r="BD89" s="921"/>
      <c r="BE89" s="921"/>
    </row>
    <row r="90" spans="1:57" s="361" customFormat="1" ht="15.5">
      <c r="A90" s="360"/>
      <c r="B90" s="348"/>
      <c r="C90" s="360"/>
      <c r="D90" s="360"/>
      <c r="E90" s="493">
        <v>57</v>
      </c>
      <c r="F90" s="416" t="s">
        <v>1575</v>
      </c>
      <c r="G90" s="384"/>
      <c r="H90" s="921"/>
      <c r="I90" s="921"/>
      <c r="J90" s="921"/>
      <c r="K90" s="921"/>
      <c r="L90" s="921"/>
      <c r="M90" s="921"/>
      <c r="N90" s="921"/>
      <c r="O90" s="921"/>
      <c r="P90" s="921"/>
      <c r="Q90" s="921"/>
      <c r="R90" s="921"/>
      <c r="S90" s="921"/>
      <c r="T90" s="921"/>
      <c r="U90" s="921"/>
      <c r="V90" s="921"/>
      <c r="W90" s="921"/>
      <c r="X90" s="921"/>
      <c r="Y90" s="921"/>
      <c r="Z90" s="921"/>
      <c r="AA90" s="921"/>
      <c r="AB90" s="921"/>
      <c r="AC90" s="921"/>
      <c r="AD90" s="921"/>
      <c r="AE90" s="921"/>
      <c r="AF90" s="921"/>
      <c r="AG90" s="921"/>
      <c r="AH90" s="921"/>
      <c r="AI90" s="921"/>
      <c r="AJ90" s="921"/>
      <c r="AK90" s="921"/>
      <c r="AL90" s="921"/>
      <c r="AM90" s="921"/>
      <c r="AN90" s="921"/>
      <c r="AO90" s="921"/>
      <c r="AP90" s="921"/>
      <c r="AQ90" s="921"/>
      <c r="AR90" s="921"/>
      <c r="AS90" s="921"/>
      <c r="AT90" s="921"/>
      <c r="AU90" s="921"/>
      <c r="AV90" s="921"/>
      <c r="AW90" s="921"/>
      <c r="AX90" s="921"/>
      <c r="AY90" s="921"/>
      <c r="AZ90" s="921"/>
      <c r="BA90" s="921"/>
      <c r="BB90" s="921"/>
      <c r="BC90" s="921"/>
      <c r="BD90" s="921"/>
      <c r="BE90" s="921"/>
    </row>
    <row r="91" spans="1:57" s="361" customFormat="1" ht="31">
      <c r="A91" s="360"/>
      <c r="B91" s="348"/>
      <c r="C91" s="360"/>
      <c r="D91" s="360"/>
      <c r="E91" s="493">
        <v>58</v>
      </c>
      <c r="F91" s="416" t="s">
        <v>1576</v>
      </c>
      <c r="G91" s="384"/>
      <c r="H91" s="921"/>
      <c r="I91" s="921"/>
      <c r="J91" s="921"/>
      <c r="K91" s="921"/>
      <c r="L91" s="921"/>
      <c r="M91" s="921"/>
      <c r="N91" s="921"/>
      <c r="O91" s="921"/>
      <c r="P91" s="921"/>
      <c r="Q91" s="921"/>
      <c r="R91" s="921"/>
      <c r="S91" s="921"/>
      <c r="T91" s="921"/>
      <c r="U91" s="921"/>
      <c r="V91" s="921"/>
      <c r="W91" s="921"/>
      <c r="X91" s="921"/>
      <c r="Y91" s="921"/>
      <c r="Z91" s="921"/>
      <c r="AA91" s="921"/>
      <c r="AB91" s="921"/>
      <c r="AC91" s="921"/>
      <c r="AD91" s="921"/>
      <c r="AE91" s="921"/>
      <c r="AF91" s="921"/>
      <c r="AG91" s="921"/>
      <c r="AH91" s="921"/>
      <c r="AI91" s="921"/>
      <c r="AJ91" s="921"/>
      <c r="AK91" s="921"/>
      <c r="AL91" s="921"/>
      <c r="AM91" s="921"/>
      <c r="AN91" s="921"/>
      <c r="AO91" s="921"/>
      <c r="AP91" s="921"/>
      <c r="AQ91" s="921"/>
      <c r="AR91" s="921"/>
      <c r="AS91" s="921"/>
      <c r="AT91" s="921"/>
      <c r="AU91" s="921"/>
      <c r="AV91" s="921"/>
      <c r="AW91" s="921"/>
      <c r="AX91" s="921"/>
      <c r="AY91" s="921"/>
      <c r="AZ91" s="921"/>
      <c r="BA91" s="921"/>
      <c r="BB91" s="921"/>
      <c r="BC91" s="921"/>
      <c r="BD91" s="921"/>
      <c r="BE91" s="921"/>
    </row>
    <row r="92" spans="1:57" s="361" customFormat="1" ht="15.5">
      <c r="A92" s="360"/>
      <c r="B92" s="348"/>
      <c r="C92" s="360"/>
      <c r="D92" s="360"/>
      <c r="E92" s="493">
        <v>59</v>
      </c>
      <c r="F92" s="416" t="s">
        <v>1016</v>
      </c>
      <c r="G92" s="384"/>
      <c r="H92" s="921"/>
      <c r="I92" s="921"/>
      <c r="J92" s="921"/>
      <c r="K92" s="921"/>
      <c r="L92" s="921"/>
      <c r="M92" s="921"/>
      <c r="N92" s="921"/>
      <c r="O92" s="921"/>
      <c r="P92" s="921"/>
      <c r="Q92" s="921"/>
      <c r="R92" s="921"/>
      <c r="S92" s="921"/>
      <c r="T92" s="921"/>
      <c r="U92" s="921"/>
      <c r="V92" s="921"/>
      <c r="W92" s="921"/>
      <c r="X92" s="921"/>
      <c r="Y92" s="921"/>
      <c r="Z92" s="921"/>
      <c r="AA92" s="921"/>
      <c r="AB92" s="921"/>
      <c r="AC92" s="921"/>
      <c r="AD92" s="921"/>
      <c r="AE92" s="921"/>
      <c r="AF92" s="921"/>
      <c r="AG92" s="921"/>
      <c r="AH92" s="921"/>
      <c r="AI92" s="921"/>
      <c r="AJ92" s="921"/>
      <c r="AK92" s="921"/>
      <c r="AL92" s="921"/>
      <c r="AM92" s="921"/>
      <c r="AN92" s="921"/>
      <c r="AO92" s="921"/>
      <c r="AP92" s="921"/>
      <c r="AQ92" s="921"/>
      <c r="AR92" s="921"/>
      <c r="AS92" s="921"/>
      <c r="AT92" s="921"/>
      <c r="AU92" s="921"/>
      <c r="AV92" s="921"/>
      <c r="AW92" s="921"/>
      <c r="AX92" s="921"/>
      <c r="AY92" s="921"/>
      <c r="AZ92" s="921"/>
      <c r="BA92" s="921"/>
      <c r="BB92" s="921"/>
      <c r="BC92" s="921"/>
      <c r="BD92" s="921"/>
      <c r="BE92" s="921"/>
    </row>
    <row r="93" spans="1:57" s="361" customFormat="1" ht="15.5">
      <c r="A93" s="360"/>
      <c r="B93" s="348"/>
      <c r="C93" s="360"/>
      <c r="D93" s="360"/>
      <c r="E93" s="493">
        <v>60</v>
      </c>
      <c r="F93" s="416" t="s">
        <v>1577</v>
      </c>
      <c r="G93" s="384"/>
      <c r="H93" s="921"/>
      <c r="I93" s="921"/>
      <c r="J93" s="921"/>
      <c r="K93" s="921"/>
      <c r="L93" s="921"/>
      <c r="M93" s="921"/>
      <c r="N93" s="921"/>
      <c r="O93" s="921"/>
      <c r="P93" s="921"/>
      <c r="Q93" s="921"/>
      <c r="R93" s="921"/>
      <c r="S93" s="921"/>
      <c r="T93" s="921"/>
      <c r="U93" s="921"/>
      <c r="V93" s="921"/>
      <c r="W93" s="921"/>
      <c r="X93" s="921"/>
      <c r="Y93" s="921"/>
      <c r="Z93" s="921"/>
      <c r="AA93" s="921"/>
      <c r="AB93" s="921"/>
      <c r="AC93" s="921"/>
      <c r="AD93" s="921"/>
      <c r="AE93" s="921"/>
      <c r="AF93" s="921"/>
      <c r="AG93" s="921"/>
      <c r="AH93" s="921"/>
      <c r="AI93" s="921"/>
      <c r="AJ93" s="921"/>
      <c r="AK93" s="921"/>
      <c r="AL93" s="921"/>
      <c r="AM93" s="921"/>
      <c r="AN93" s="921"/>
      <c r="AO93" s="921"/>
      <c r="AP93" s="921"/>
      <c r="AQ93" s="921"/>
      <c r="AR93" s="921"/>
      <c r="AS93" s="921"/>
      <c r="AT93" s="921"/>
      <c r="AU93" s="921"/>
      <c r="AV93" s="921"/>
      <c r="AW93" s="921"/>
      <c r="AX93" s="921"/>
      <c r="AY93" s="921"/>
      <c r="AZ93" s="921"/>
      <c r="BA93" s="921"/>
      <c r="BB93" s="921"/>
      <c r="BC93" s="921"/>
      <c r="BD93" s="921"/>
      <c r="BE93" s="921"/>
    </row>
    <row r="94" spans="1:57" s="361" customFormat="1" ht="15.5">
      <c r="A94" s="360"/>
      <c r="B94" s="348"/>
      <c r="C94" s="360"/>
      <c r="D94" s="360"/>
      <c r="E94" s="493">
        <v>61</v>
      </c>
      <c r="F94" s="416" t="s">
        <v>1578</v>
      </c>
      <c r="G94" s="384"/>
      <c r="H94" s="921"/>
      <c r="I94" s="921"/>
      <c r="J94" s="921"/>
      <c r="K94" s="921"/>
      <c r="L94" s="921"/>
      <c r="M94" s="921"/>
      <c r="N94" s="921"/>
      <c r="O94" s="921"/>
      <c r="P94" s="921"/>
      <c r="Q94" s="921"/>
      <c r="R94" s="921"/>
      <c r="S94" s="921"/>
      <c r="T94" s="921"/>
      <c r="U94" s="921"/>
      <c r="V94" s="921"/>
      <c r="W94" s="921"/>
      <c r="X94" s="921"/>
      <c r="Y94" s="921"/>
      <c r="Z94" s="921"/>
      <c r="AA94" s="921"/>
      <c r="AB94" s="921"/>
      <c r="AC94" s="921"/>
      <c r="AD94" s="921"/>
      <c r="AE94" s="921"/>
      <c r="AF94" s="921"/>
      <c r="AG94" s="921"/>
      <c r="AH94" s="921"/>
      <c r="AI94" s="921"/>
      <c r="AJ94" s="921"/>
      <c r="AK94" s="921"/>
      <c r="AL94" s="921"/>
      <c r="AM94" s="921"/>
      <c r="AN94" s="921"/>
      <c r="AO94" s="921"/>
      <c r="AP94" s="921"/>
      <c r="AQ94" s="921"/>
      <c r="AR94" s="921"/>
      <c r="AS94" s="921"/>
      <c r="AT94" s="921"/>
      <c r="AU94" s="921"/>
      <c r="AV94" s="921"/>
      <c r="AW94" s="921"/>
      <c r="AX94" s="921"/>
      <c r="AY94" s="921"/>
      <c r="AZ94" s="921"/>
      <c r="BA94" s="921"/>
      <c r="BB94" s="921"/>
      <c r="BC94" s="921"/>
      <c r="BD94" s="921"/>
      <c r="BE94" s="921"/>
    </row>
    <row r="95" spans="1:57" s="361" customFormat="1" ht="15.5">
      <c r="A95" s="360"/>
      <c r="B95" s="348"/>
      <c r="C95" s="360"/>
      <c r="D95" s="360"/>
      <c r="E95" s="493">
        <v>66</v>
      </c>
      <c r="F95" s="416" t="s">
        <v>1017</v>
      </c>
      <c r="G95" s="384"/>
      <c r="H95" s="921"/>
      <c r="I95" s="921"/>
      <c r="J95" s="921"/>
      <c r="K95" s="921"/>
      <c r="L95" s="921"/>
      <c r="M95" s="921"/>
      <c r="N95" s="921"/>
      <c r="O95" s="921"/>
      <c r="P95" s="921"/>
      <c r="Q95" s="921"/>
      <c r="R95" s="921"/>
      <c r="S95" s="921"/>
      <c r="T95" s="921"/>
      <c r="U95" s="921"/>
      <c r="V95" s="921"/>
      <c r="W95" s="921"/>
      <c r="X95" s="921"/>
      <c r="Y95" s="921"/>
      <c r="Z95" s="921"/>
      <c r="AA95" s="921"/>
      <c r="AB95" s="921"/>
      <c r="AC95" s="921"/>
      <c r="AD95" s="921"/>
      <c r="AE95" s="921"/>
      <c r="AF95" s="921"/>
      <c r="AG95" s="921"/>
      <c r="AH95" s="921"/>
      <c r="AI95" s="921"/>
      <c r="AJ95" s="921"/>
      <c r="AK95" s="921"/>
      <c r="AL95" s="921"/>
      <c r="AM95" s="921"/>
      <c r="AN95" s="921"/>
      <c r="AO95" s="921"/>
      <c r="AP95" s="921"/>
      <c r="AQ95" s="921"/>
      <c r="AR95" s="921"/>
      <c r="AS95" s="921"/>
      <c r="AT95" s="921"/>
      <c r="AU95" s="921"/>
      <c r="AV95" s="921"/>
      <c r="AW95" s="921"/>
      <c r="AX95" s="921"/>
      <c r="AY95" s="921"/>
      <c r="AZ95" s="921"/>
      <c r="BA95" s="921"/>
      <c r="BB95" s="921"/>
      <c r="BC95" s="921"/>
      <c r="BD95" s="921"/>
      <c r="BE95" s="921"/>
    </row>
    <row r="96" spans="1:57" s="943" customFormat="1" ht="15.5">
      <c r="A96" s="934">
        <v>18</v>
      </c>
      <c r="B96" s="935" t="s">
        <v>391</v>
      </c>
      <c r="C96" s="934"/>
      <c r="D96" s="949">
        <v>1</v>
      </c>
      <c r="E96" s="493"/>
      <c r="F96" s="416"/>
      <c r="G96" s="950"/>
      <c r="H96" s="951"/>
      <c r="I96" s="951"/>
      <c r="J96" s="951"/>
      <c r="K96" s="951"/>
      <c r="L96" s="951"/>
      <c r="M96" s="951"/>
      <c r="N96" s="951"/>
      <c r="O96" s="951"/>
      <c r="P96" s="951"/>
      <c r="Q96" s="951"/>
      <c r="R96" s="951"/>
      <c r="S96" s="951"/>
      <c r="T96" s="951"/>
      <c r="U96" s="951"/>
      <c r="V96" s="951"/>
      <c r="W96" s="951"/>
      <c r="X96" s="951"/>
      <c r="Y96" s="951"/>
      <c r="Z96" s="951"/>
      <c r="AA96" s="951"/>
      <c r="AB96" s="951"/>
      <c r="AC96" s="951"/>
      <c r="AD96" s="951"/>
      <c r="AE96" s="951"/>
      <c r="AF96" s="951"/>
      <c r="AG96" s="951"/>
      <c r="AH96" s="951"/>
      <c r="AI96" s="951"/>
      <c r="AJ96" s="951"/>
      <c r="AK96" s="951"/>
      <c r="AL96" s="951"/>
      <c r="AM96" s="951"/>
      <c r="AN96" s="951"/>
      <c r="AO96" s="951"/>
      <c r="AP96" s="951"/>
      <c r="AQ96" s="951"/>
      <c r="AR96" s="951"/>
      <c r="AS96" s="951"/>
      <c r="AT96" s="951"/>
      <c r="AU96" s="951"/>
      <c r="AV96" s="951"/>
      <c r="AW96" s="951"/>
      <c r="AX96" s="951"/>
      <c r="AY96" s="951"/>
      <c r="AZ96" s="951"/>
      <c r="BA96" s="951"/>
      <c r="BB96" s="951"/>
      <c r="BC96" s="951"/>
      <c r="BD96" s="951"/>
      <c r="BE96" s="951"/>
    </row>
    <row r="97" spans="1:58" s="361" customFormat="1" ht="15.5">
      <c r="A97" s="360"/>
      <c r="B97" s="348" t="s">
        <v>1202</v>
      </c>
      <c r="C97" s="360" t="s">
        <v>117</v>
      </c>
      <c r="D97" s="812">
        <v>1</v>
      </c>
      <c r="E97" s="384"/>
      <c r="F97" s="384"/>
      <c r="G97" s="384"/>
      <c r="H97" s="921"/>
      <c r="I97" s="921"/>
      <c r="J97" s="921"/>
      <c r="K97" s="921"/>
      <c r="L97" s="921"/>
      <c r="M97" s="921"/>
      <c r="N97" s="921"/>
      <c r="O97" s="921"/>
      <c r="P97" s="921"/>
      <c r="Q97" s="921"/>
      <c r="R97" s="921"/>
      <c r="S97" s="921"/>
      <c r="T97" s="921"/>
      <c r="U97" s="921"/>
      <c r="V97" s="921"/>
      <c r="W97" s="921"/>
      <c r="X97" s="921"/>
      <c r="Y97" s="921"/>
      <c r="Z97" s="921"/>
      <c r="AA97" s="921"/>
      <c r="AB97" s="921"/>
      <c r="AC97" s="921"/>
      <c r="AD97" s="921"/>
      <c r="AE97" s="921"/>
      <c r="AF97" s="921"/>
      <c r="AG97" s="921"/>
      <c r="AH97" s="921"/>
      <c r="AI97" s="921"/>
      <c r="AJ97" s="921"/>
      <c r="AK97" s="921"/>
      <c r="AL97" s="921"/>
      <c r="AM97" s="921"/>
      <c r="AN97" s="921"/>
      <c r="AO97" s="921"/>
      <c r="AP97" s="921"/>
      <c r="AQ97" s="921"/>
      <c r="AR97" s="921"/>
      <c r="AS97" s="921"/>
      <c r="AT97" s="921"/>
      <c r="AU97" s="921"/>
      <c r="AV97" s="921"/>
      <c r="AW97" s="921"/>
      <c r="AX97" s="921"/>
      <c r="AY97" s="921"/>
      <c r="AZ97" s="921"/>
      <c r="BA97" s="921"/>
      <c r="BB97" s="921"/>
      <c r="BC97" s="921"/>
      <c r="BD97" s="921"/>
      <c r="BE97" s="921"/>
      <c r="BF97" s="361">
        <v>-3</v>
      </c>
    </row>
    <row r="98" spans="1:58" s="361" customFormat="1" ht="15.5">
      <c r="A98" s="360"/>
      <c r="B98" s="348" t="s">
        <v>1203</v>
      </c>
      <c r="C98" s="360" t="s">
        <v>117</v>
      </c>
      <c r="D98" s="812"/>
      <c r="E98" s="384"/>
      <c r="F98" s="384"/>
      <c r="G98" s="384"/>
      <c r="H98" s="921"/>
      <c r="I98" s="921"/>
      <c r="J98" s="921"/>
      <c r="K98" s="921"/>
      <c r="L98" s="921"/>
      <c r="M98" s="921"/>
      <c r="N98" s="921"/>
      <c r="O98" s="921"/>
      <c r="P98" s="921"/>
      <c r="Q98" s="921"/>
      <c r="R98" s="921"/>
      <c r="S98" s="921"/>
      <c r="T98" s="921"/>
      <c r="U98" s="921"/>
      <c r="V98" s="921"/>
      <c r="W98" s="921"/>
      <c r="X98" s="921"/>
      <c r="Y98" s="921"/>
      <c r="Z98" s="921"/>
      <c r="AA98" s="921"/>
      <c r="AB98" s="921"/>
      <c r="AC98" s="921"/>
      <c r="AD98" s="921"/>
      <c r="AE98" s="921"/>
      <c r="AF98" s="921"/>
      <c r="AG98" s="921"/>
      <c r="AH98" s="921"/>
      <c r="AI98" s="921"/>
      <c r="AJ98" s="921"/>
      <c r="AK98" s="921"/>
      <c r="AL98" s="921"/>
      <c r="AM98" s="921"/>
      <c r="AN98" s="921"/>
      <c r="AO98" s="921"/>
      <c r="AP98" s="921"/>
      <c r="AQ98" s="921"/>
      <c r="AR98" s="921"/>
      <c r="AS98" s="921"/>
      <c r="AT98" s="921"/>
      <c r="AU98" s="921"/>
      <c r="AV98" s="921"/>
      <c r="AW98" s="921"/>
      <c r="AX98" s="921"/>
      <c r="AY98" s="921"/>
      <c r="AZ98" s="921"/>
      <c r="BA98" s="921"/>
      <c r="BB98" s="921"/>
      <c r="BC98" s="921"/>
      <c r="BD98" s="921"/>
      <c r="BE98" s="921"/>
    </row>
    <row r="99" spans="1:58" s="943" customFormat="1" ht="15.5">
      <c r="A99" s="934">
        <v>19</v>
      </c>
      <c r="B99" s="935" t="s">
        <v>392</v>
      </c>
      <c r="C99" s="934"/>
      <c r="D99" s="937">
        <v>0.86</v>
      </c>
      <c r="E99" s="493"/>
      <c r="F99" s="493"/>
      <c r="G99" s="950"/>
      <c r="H99" s="951"/>
      <c r="I99" s="951"/>
      <c r="J99" s="951"/>
      <c r="K99" s="951"/>
      <c r="L99" s="951"/>
      <c r="M99" s="951"/>
      <c r="N99" s="951"/>
      <c r="O99" s="951"/>
      <c r="P99" s="951"/>
      <c r="Q99" s="951"/>
      <c r="R99" s="951"/>
      <c r="S99" s="951"/>
      <c r="T99" s="951"/>
      <c r="U99" s="951"/>
      <c r="V99" s="951"/>
      <c r="W99" s="951"/>
      <c r="X99" s="951"/>
      <c r="Y99" s="951"/>
      <c r="Z99" s="951"/>
      <c r="AA99" s="951"/>
      <c r="AB99" s="951"/>
      <c r="AC99" s="951"/>
      <c r="AD99" s="951"/>
      <c r="AE99" s="951"/>
      <c r="AF99" s="951"/>
      <c r="AG99" s="951"/>
      <c r="AH99" s="951"/>
      <c r="AI99" s="951"/>
      <c r="AJ99" s="951"/>
      <c r="AK99" s="951"/>
      <c r="AL99" s="951"/>
      <c r="AM99" s="951"/>
      <c r="AN99" s="951"/>
      <c r="AO99" s="951"/>
      <c r="AP99" s="951"/>
      <c r="AQ99" s="951"/>
      <c r="AR99" s="951"/>
      <c r="AS99" s="951"/>
      <c r="AT99" s="951"/>
      <c r="AU99" s="951"/>
      <c r="AV99" s="951"/>
      <c r="AW99" s="951"/>
      <c r="AX99" s="951"/>
      <c r="AY99" s="951"/>
      <c r="AZ99" s="951"/>
      <c r="BA99" s="951"/>
      <c r="BB99" s="951"/>
      <c r="BC99" s="951"/>
      <c r="BD99" s="951"/>
      <c r="BE99" s="951"/>
    </row>
    <row r="100" spans="1:58" s="361" customFormat="1" ht="15.5">
      <c r="A100" s="360"/>
      <c r="B100" s="348" t="s">
        <v>1202</v>
      </c>
      <c r="C100" s="360" t="s">
        <v>117</v>
      </c>
      <c r="D100" s="360">
        <v>0.86</v>
      </c>
      <c r="E100" s="384"/>
      <c r="F100" s="384"/>
      <c r="G100" s="384"/>
      <c r="H100" s="921"/>
      <c r="I100" s="921"/>
      <c r="J100" s="921"/>
      <c r="K100" s="921"/>
      <c r="L100" s="921"/>
      <c r="M100" s="921"/>
      <c r="N100" s="921"/>
      <c r="O100" s="921"/>
      <c r="P100" s="921"/>
      <c r="Q100" s="921"/>
      <c r="R100" s="921"/>
      <c r="S100" s="921"/>
      <c r="T100" s="921"/>
      <c r="U100" s="921"/>
      <c r="V100" s="921"/>
      <c r="W100" s="921"/>
      <c r="X100" s="921"/>
      <c r="Y100" s="921"/>
      <c r="Z100" s="921"/>
      <c r="AA100" s="921"/>
      <c r="AB100" s="921"/>
      <c r="AC100" s="921"/>
      <c r="AD100" s="921"/>
      <c r="AE100" s="921"/>
      <c r="AF100" s="921"/>
      <c r="AG100" s="921"/>
      <c r="AH100" s="921"/>
      <c r="AI100" s="921"/>
      <c r="AJ100" s="921"/>
      <c r="AK100" s="921"/>
      <c r="AL100" s="921"/>
      <c r="AM100" s="921"/>
      <c r="AN100" s="921"/>
      <c r="AO100" s="921"/>
      <c r="AP100" s="921"/>
      <c r="AQ100" s="921"/>
      <c r="AR100" s="921"/>
      <c r="AS100" s="921"/>
      <c r="AT100" s="921"/>
      <c r="AU100" s="921"/>
      <c r="AV100" s="921"/>
      <c r="AW100" s="921"/>
      <c r="AX100" s="921"/>
      <c r="AY100" s="921"/>
      <c r="AZ100" s="921"/>
      <c r="BA100" s="921"/>
      <c r="BB100" s="921"/>
      <c r="BC100" s="921"/>
      <c r="BD100" s="921"/>
      <c r="BE100" s="921"/>
      <c r="BF100" s="361">
        <v>-2</v>
      </c>
    </row>
    <row r="101" spans="1:58" s="361" customFormat="1" ht="15.5">
      <c r="A101" s="360"/>
      <c r="B101" s="348" t="s">
        <v>1203</v>
      </c>
      <c r="C101" s="360" t="s">
        <v>117</v>
      </c>
      <c r="D101" s="360"/>
      <c r="E101" s="384"/>
      <c r="F101" s="384"/>
      <c r="G101" s="384"/>
      <c r="H101" s="921"/>
      <c r="I101" s="921"/>
      <c r="J101" s="921"/>
      <c r="K101" s="921"/>
      <c r="L101" s="921"/>
      <c r="M101" s="921"/>
      <c r="N101" s="921"/>
      <c r="O101" s="921"/>
      <c r="P101" s="921"/>
      <c r="Q101" s="921"/>
      <c r="R101" s="921"/>
      <c r="S101" s="921"/>
      <c r="T101" s="921"/>
      <c r="U101" s="921"/>
      <c r="V101" s="921"/>
      <c r="W101" s="921"/>
      <c r="X101" s="921"/>
      <c r="Y101" s="921"/>
      <c r="Z101" s="921"/>
      <c r="AA101" s="921"/>
      <c r="AB101" s="921"/>
      <c r="AC101" s="921"/>
      <c r="AD101" s="921"/>
      <c r="AE101" s="921"/>
      <c r="AF101" s="921"/>
      <c r="AG101" s="921"/>
      <c r="AH101" s="921"/>
      <c r="AI101" s="921"/>
      <c r="AJ101" s="921"/>
      <c r="AK101" s="921"/>
      <c r="AL101" s="921"/>
      <c r="AM101" s="921"/>
      <c r="AN101" s="921"/>
      <c r="AO101" s="921"/>
      <c r="AP101" s="921"/>
      <c r="AQ101" s="921"/>
      <c r="AR101" s="921"/>
      <c r="AS101" s="921"/>
      <c r="AT101" s="921"/>
      <c r="AU101" s="921"/>
      <c r="AV101" s="921"/>
      <c r="AW101" s="921"/>
      <c r="AX101" s="921"/>
      <c r="AY101" s="921"/>
      <c r="AZ101" s="921"/>
      <c r="BA101" s="921"/>
      <c r="BB101" s="921"/>
      <c r="BC101" s="921"/>
      <c r="BD101" s="921"/>
      <c r="BE101" s="921"/>
    </row>
    <row r="102" spans="1:58" s="943" customFormat="1" ht="15.5">
      <c r="A102" s="934">
        <v>20</v>
      </c>
      <c r="B102" s="935" t="s">
        <v>393</v>
      </c>
      <c r="C102" s="934"/>
      <c r="D102" s="949">
        <v>2</v>
      </c>
      <c r="E102" s="493"/>
      <c r="F102" s="493"/>
      <c r="G102" s="950"/>
      <c r="H102" s="951"/>
      <c r="I102" s="951"/>
      <c r="J102" s="951"/>
      <c r="K102" s="951"/>
      <c r="L102" s="951"/>
      <c r="M102" s="951"/>
      <c r="N102" s="951"/>
      <c r="O102" s="951"/>
      <c r="P102" s="951"/>
      <c r="Q102" s="951"/>
      <c r="R102" s="951"/>
      <c r="S102" s="951"/>
      <c r="T102" s="951"/>
      <c r="U102" s="951"/>
      <c r="V102" s="951"/>
      <c r="W102" s="951"/>
      <c r="X102" s="951"/>
      <c r="Y102" s="951"/>
      <c r="Z102" s="951"/>
      <c r="AA102" s="951"/>
      <c r="AB102" s="951"/>
      <c r="AC102" s="951"/>
      <c r="AD102" s="951"/>
      <c r="AE102" s="951"/>
      <c r="AF102" s="951"/>
      <c r="AG102" s="951"/>
      <c r="AH102" s="951"/>
      <c r="AI102" s="951"/>
      <c r="AJ102" s="951"/>
      <c r="AK102" s="951"/>
      <c r="AL102" s="951"/>
      <c r="AM102" s="951"/>
      <c r="AN102" s="951"/>
      <c r="AO102" s="951"/>
      <c r="AP102" s="951"/>
      <c r="AQ102" s="951"/>
      <c r="AR102" s="951"/>
      <c r="AS102" s="951"/>
      <c r="AT102" s="951"/>
      <c r="AU102" s="951"/>
      <c r="AV102" s="951"/>
      <c r="AW102" s="951"/>
      <c r="AX102" s="951"/>
      <c r="AY102" s="951"/>
      <c r="AZ102" s="951"/>
      <c r="BA102" s="951"/>
      <c r="BB102" s="951"/>
      <c r="BC102" s="951"/>
      <c r="BD102" s="951"/>
      <c r="BE102" s="951"/>
    </row>
    <row r="103" spans="1:58" s="361" customFormat="1" ht="15.5">
      <c r="A103" s="360"/>
      <c r="B103" s="348" t="s">
        <v>1202</v>
      </c>
      <c r="C103" s="360" t="s">
        <v>114</v>
      </c>
      <c r="D103" s="812">
        <v>1.96</v>
      </c>
      <c r="E103" s="384"/>
      <c r="F103" s="384"/>
      <c r="G103" s="384"/>
      <c r="H103" s="921"/>
      <c r="I103" s="921"/>
      <c r="J103" s="921"/>
      <c r="K103" s="921"/>
      <c r="L103" s="921"/>
      <c r="M103" s="921"/>
      <c r="N103" s="921"/>
      <c r="O103" s="921"/>
      <c r="P103" s="921"/>
      <c r="Q103" s="921"/>
      <c r="R103" s="921"/>
      <c r="S103" s="921"/>
      <c r="T103" s="921"/>
      <c r="U103" s="921"/>
      <c r="V103" s="921"/>
      <c r="W103" s="921"/>
      <c r="X103" s="921"/>
      <c r="Y103" s="921"/>
      <c r="Z103" s="921"/>
      <c r="AA103" s="921"/>
      <c r="AB103" s="921"/>
      <c r="AC103" s="921"/>
      <c r="AD103" s="921"/>
      <c r="AE103" s="921"/>
      <c r="AF103" s="921"/>
      <c r="AG103" s="921"/>
      <c r="AH103" s="921"/>
      <c r="AI103" s="921"/>
      <c r="AJ103" s="921"/>
      <c r="AK103" s="921"/>
      <c r="AL103" s="921"/>
      <c r="AM103" s="921"/>
      <c r="AN103" s="921"/>
      <c r="AO103" s="921"/>
      <c r="AP103" s="921"/>
      <c r="AQ103" s="921"/>
      <c r="AR103" s="921"/>
      <c r="AS103" s="921"/>
      <c r="AT103" s="921"/>
      <c r="AU103" s="921"/>
      <c r="AV103" s="921"/>
      <c r="AW103" s="921"/>
      <c r="AX103" s="921"/>
      <c r="AY103" s="921"/>
      <c r="AZ103" s="921"/>
      <c r="BA103" s="921"/>
      <c r="BB103" s="921"/>
      <c r="BC103" s="921"/>
      <c r="BD103" s="921"/>
      <c r="BE103" s="921"/>
      <c r="BF103" s="361">
        <v>-3</v>
      </c>
    </row>
    <row r="104" spans="1:58" s="361" customFormat="1" ht="15.5">
      <c r="A104" s="360"/>
      <c r="B104" s="348" t="s">
        <v>1203</v>
      </c>
      <c r="C104" s="360" t="s">
        <v>114</v>
      </c>
      <c r="D104" s="360">
        <v>0.04</v>
      </c>
      <c r="E104" s="493">
        <v>18</v>
      </c>
      <c r="F104" s="936">
        <v>74</v>
      </c>
      <c r="G104" s="384"/>
      <c r="H104" s="921"/>
      <c r="I104" s="921"/>
      <c r="J104" s="921"/>
      <c r="K104" s="921"/>
      <c r="L104" s="921"/>
      <c r="M104" s="921"/>
      <c r="N104" s="921"/>
      <c r="O104" s="921"/>
      <c r="P104" s="921"/>
      <c r="Q104" s="921"/>
      <c r="R104" s="921"/>
      <c r="S104" s="921"/>
      <c r="T104" s="921"/>
      <c r="U104" s="921"/>
      <c r="V104" s="921"/>
      <c r="W104" s="921"/>
      <c r="X104" s="921"/>
      <c r="Y104" s="921"/>
      <c r="Z104" s="921"/>
      <c r="AA104" s="921"/>
      <c r="AB104" s="921"/>
      <c r="AC104" s="921"/>
      <c r="AD104" s="921"/>
      <c r="AE104" s="921"/>
      <c r="AF104" s="921"/>
      <c r="AG104" s="921"/>
      <c r="AH104" s="921"/>
      <c r="AI104" s="921"/>
      <c r="AJ104" s="921"/>
      <c r="AK104" s="921"/>
      <c r="AL104" s="921"/>
      <c r="AM104" s="921"/>
      <c r="AN104" s="921"/>
      <c r="AO104" s="921"/>
      <c r="AP104" s="921"/>
      <c r="AQ104" s="921"/>
      <c r="AR104" s="921"/>
      <c r="AS104" s="921"/>
      <c r="AT104" s="921"/>
      <c r="AU104" s="921"/>
      <c r="AV104" s="921"/>
      <c r="AW104" s="921"/>
      <c r="AX104" s="921"/>
      <c r="AY104" s="921"/>
      <c r="AZ104" s="921"/>
      <c r="BA104" s="921"/>
      <c r="BB104" s="921"/>
      <c r="BC104" s="921"/>
      <c r="BD104" s="921"/>
      <c r="BE104" s="921"/>
    </row>
    <row r="105" spans="1:58" s="361" customFormat="1" ht="15.5">
      <c r="A105" s="360"/>
      <c r="B105" s="348"/>
      <c r="C105" s="360"/>
      <c r="D105" s="360"/>
      <c r="E105" s="953" t="s">
        <v>1309</v>
      </c>
      <c r="F105" s="936">
        <v>981</v>
      </c>
      <c r="G105" s="384"/>
      <c r="H105" s="921"/>
      <c r="I105" s="921"/>
      <c r="J105" s="921"/>
      <c r="K105" s="921"/>
      <c r="L105" s="921"/>
      <c r="M105" s="921"/>
      <c r="N105" s="921"/>
      <c r="O105" s="921"/>
      <c r="P105" s="921"/>
      <c r="Q105" s="921"/>
      <c r="R105" s="921"/>
      <c r="S105" s="921"/>
      <c r="T105" s="921"/>
      <c r="U105" s="921"/>
      <c r="V105" s="921"/>
      <c r="W105" s="921"/>
      <c r="X105" s="921"/>
      <c r="Y105" s="921"/>
      <c r="Z105" s="921"/>
      <c r="AA105" s="921"/>
      <c r="AB105" s="921"/>
      <c r="AC105" s="921"/>
      <c r="AD105" s="921"/>
      <c r="AE105" s="921"/>
      <c r="AF105" s="921"/>
      <c r="AG105" s="921"/>
      <c r="AH105" s="921"/>
      <c r="AI105" s="921"/>
      <c r="AJ105" s="921"/>
      <c r="AK105" s="921"/>
      <c r="AL105" s="921"/>
      <c r="AM105" s="921"/>
      <c r="AN105" s="921"/>
      <c r="AO105" s="921"/>
      <c r="AP105" s="921"/>
      <c r="AQ105" s="921"/>
      <c r="AR105" s="921"/>
      <c r="AS105" s="921"/>
      <c r="AT105" s="921"/>
      <c r="AU105" s="921"/>
      <c r="AV105" s="921"/>
      <c r="AW105" s="921"/>
      <c r="AX105" s="921"/>
      <c r="AY105" s="921"/>
      <c r="AZ105" s="921"/>
      <c r="BA105" s="921"/>
      <c r="BB105" s="921"/>
      <c r="BC105" s="921"/>
      <c r="BD105" s="921"/>
      <c r="BE105" s="921"/>
    </row>
    <row r="106" spans="1:58" s="361" customFormat="1" ht="15.5">
      <c r="A106" s="360"/>
      <c r="B106" s="348"/>
      <c r="C106" s="360"/>
      <c r="D106" s="360"/>
      <c r="E106" s="493">
        <v>37</v>
      </c>
      <c r="F106" s="936">
        <v>85</v>
      </c>
      <c r="G106" s="384"/>
      <c r="H106" s="921"/>
      <c r="I106" s="921"/>
      <c r="J106" s="921"/>
      <c r="K106" s="921"/>
      <c r="L106" s="921"/>
      <c r="M106" s="921"/>
      <c r="N106" s="921"/>
      <c r="O106" s="921"/>
      <c r="P106" s="921"/>
      <c r="Q106" s="921"/>
      <c r="R106" s="921"/>
      <c r="S106" s="921"/>
      <c r="T106" s="921"/>
      <c r="U106" s="921"/>
      <c r="V106" s="921"/>
      <c r="W106" s="921"/>
      <c r="X106" s="921"/>
      <c r="Y106" s="921"/>
      <c r="Z106" s="921"/>
      <c r="AA106" s="921"/>
      <c r="AB106" s="921"/>
      <c r="AC106" s="921"/>
      <c r="AD106" s="921"/>
      <c r="AE106" s="921"/>
      <c r="AF106" s="921"/>
      <c r="AG106" s="921"/>
      <c r="AH106" s="921"/>
      <c r="AI106" s="921"/>
      <c r="AJ106" s="921"/>
      <c r="AK106" s="921"/>
      <c r="AL106" s="921"/>
      <c r="AM106" s="921"/>
      <c r="AN106" s="921"/>
      <c r="AO106" s="921"/>
      <c r="AP106" s="921"/>
      <c r="AQ106" s="921"/>
      <c r="AR106" s="921"/>
      <c r="AS106" s="921"/>
      <c r="AT106" s="921"/>
      <c r="AU106" s="921"/>
      <c r="AV106" s="921"/>
      <c r="AW106" s="921"/>
      <c r="AX106" s="921"/>
      <c r="AY106" s="921"/>
      <c r="AZ106" s="921"/>
      <c r="BA106" s="921"/>
      <c r="BB106" s="921"/>
      <c r="BC106" s="921"/>
      <c r="BD106" s="921"/>
      <c r="BE106" s="921"/>
    </row>
    <row r="107" spans="1:58" s="361" customFormat="1" ht="15.5">
      <c r="A107" s="360"/>
      <c r="B107" s="348"/>
      <c r="C107" s="360"/>
      <c r="D107" s="360"/>
      <c r="E107" s="493">
        <v>14</v>
      </c>
      <c r="F107" s="936">
        <v>279</v>
      </c>
      <c r="G107" s="384"/>
      <c r="H107" s="921"/>
      <c r="I107" s="921"/>
      <c r="J107" s="921"/>
      <c r="K107" s="921"/>
      <c r="L107" s="921"/>
      <c r="M107" s="921"/>
      <c r="N107" s="921"/>
      <c r="O107" s="921"/>
      <c r="P107" s="921"/>
      <c r="Q107" s="921"/>
      <c r="R107" s="921"/>
      <c r="S107" s="921"/>
      <c r="T107" s="921"/>
      <c r="U107" s="921"/>
      <c r="V107" s="921"/>
      <c r="W107" s="921"/>
      <c r="X107" s="921"/>
      <c r="Y107" s="921"/>
      <c r="Z107" s="921"/>
      <c r="AA107" s="921"/>
      <c r="AB107" s="921"/>
      <c r="AC107" s="921"/>
      <c r="AD107" s="921"/>
      <c r="AE107" s="921"/>
      <c r="AF107" s="921"/>
      <c r="AG107" s="921"/>
      <c r="AH107" s="921"/>
      <c r="AI107" s="921"/>
      <c r="AJ107" s="921"/>
      <c r="AK107" s="921"/>
      <c r="AL107" s="921"/>
      <c r="AM107" s="921"/>
      <c r="AN107" s="921"/>
      <c r="AO107" s="921"/>
      <c r="AP107" s="921"/>
      <c r="AQ107" s="921"/>
      <c r="AR107" s="921"/>
      <c r="AS107" s="921"/>
      <c r="AT107" s="921"/>
      <c r="AU107" s="921"/>
      <c r="AV107" s="921"/>
      <c r="AW107" s="921"/>
      <c r="AX107" s="921"/>
      <c r="AY107" s="921"/>
      <c r="AZ107" s="921"/>
      <c r="BA107" s="921"/>
      <c r="BB107" s="921"/>
      <c r="BC107" s="921"/>
      <c r="BD107" s="921"/>
      <c r="BE107" s="921"/>
    </row>
    <row r="108" spans="1:58" s="943" customFormat="1" ht="15.5">
      <c r="A108" s="934">
        <v>21</v>
      </c>
      <c r="B108" s="935" t="s">
        <v>394</v>
      </c>
      <c r="C108" s="934"/>
      <c r="D108" s="949">
        <v>6.04</v>
      </c>
      <c r="E108" s="493"/>
      <c r="F108" s="936"/>
      <c r="G108" s="950"/>
      <c r="H108" s="951"/>
      <c r="I108" s="951"/>
      <c r="J108" s="951"/>
      <c r="K108" s="951"/>
      <c r="L108" s="951"/>
      <c r="M108" s="951"/>
      <c r="N108" s="951"/>
      <c r="O108" s="951"/>
      <c r="P108" s="951"/>
      <c r="Q108" s="951"/>
      <c r="R108" s="951"/>
      <c r="S108" s="951"/>
      <c r="T108" s="951"/>
      <c r="U108" s="951"/>
      <c r="V108" s="951"/>
      <c r="W108" s="951"/>
      <c r="X108" s="951"/>
      <c r="Y108" s="951"/>
      <c r="Z108" s="951"/>
      <c r="AA108" s="951"/>
      <c r="AB108" s="951"/>
      <c r="AC108" s="951"/>
      <c r="AD108" s="951"/>
      <c r="AE108" s="951"/>
      <c r="AF108" s="951"/>
      <c r="AG108" s="951"/>
      <c r="AH108" s="951"/>
      <c r="AI108" s="951"/>
      <c r="AJ108" s="951"/>
      <c r="AK108" s="951"/>
      <c r="AL108" s="951"/>
      <c r="AM108" s="951"/>
      <c r="AN108" s="951"/>
      <c r="AO108" s="951"/>
      <c r="AP108" s="951"/>
      <c r="AQ108" s="951"/>
      <c r="AR108" s="951"/>
      <c r="AS108" s="951"/>
      <c r="AT108" s="951"/>
      <c r="AU108" s="951"/>
      <c r="AV108" s="951"/>
      <c r="AW108" s="951"/>
      <c r="AX108" s="951"/>
      <c r="AY108" s="951"/>
      <c r="AZ108" s="951"/>
      <c r="BA108" s="951"/>
      <c r="BB108" s="951"/>
      <c r="BC108" s="951"/>
      <c r="BD108" s="951"/>
      <c r="BE108" s="951"/>
    </row>
    <row r="109" spans="1:58" s="943" customFormat="1" ht="15.5">
      <c r="A109" s="934"/>
      <c r="B109" s="348" t="s">
        <v>1202</v>
      </c>
      <c r="C109" s="360" t="s">
        <v>114</v>
      </c>
      <c r="D109" s="952">
        <v>3</v>
      </c>
      <c r="E109" s="493"/>
      <c r="F109" s="936"/>
      <c r="G109" s="950"/>
      <c r="H109" s="951"/>
      <c r="I109" s="951"/>
      <c r="J109" s="951"/>
      <c r="K109" s="951"/>
      <c r="L109" s="951"/>
      <c r="M109" s="951"/>
      <c r="N109" s="951"/>
      <c r="O109" s="951"/>
      <c r="P109" s="951"/>
      <c r="Q109" s="951"/>
      <c r="R109" s="951"/>
      <c r="S109" s="951"/>
      <c r="T109" s="951"/>
      <c r="U109" s="951"/>
      <c r="V109" s="951"/>
      <c r="W109" s="951"/>
      <c r="X109" s="951"/>
      <c r="Y109" s="951"/>
      <c r="Z109" s="951"/>
      <c r="AA109" s="951"/>
      <c r="AB109" s="951"/>
      <c r="AC109" s="951"/>
      <c r="AD109" s="951"/>
      <c r="AE109" s="951"/>
      <c r="AF109" s="951"/>
      <c r="AG109" s="951"/>
      <c r="AH109" s="951"/>
      <c r="AI109" s="951"/>
      <c r="AJ109" s="951"/>
      <c r="AK109" s="951"/>
      <c r="AL109" s="951"/>
      <c r="AM109" s="951"/>
      <c r="AN109" s="951"/>
      <c r="AO109" s="951"/>
      <c r="AP109" s="951"/>
      <c r="AQ109" s="951"/>
      <c r="AR109" s="951"/>
      <c r="AS109" s="951"/>
      <c r="AT109" s="951"/>
      <c r="AU109" s="951"/>
      <c r="AV109" s="951"/>
      <c r="AW109" s="951"/>
      <c r="AX109" s="951"/>
      <c r="AY109" s="951"/>
      <c r="AZ109" s="951"/>
      <c r="BA109" s="951"/>
      <c r="BB109" s="951"/>
      <c r="BC109" s="951"/>
      <c r="BD109" s="951"/>
      <c r="BE109" s="951"/>
    </row>
    <row r="110" spans="1:58" s="361" customFormat="1" ht="15.5">
      <c r="A110" s="360"/>
      <c r="B110" s="348" t="s">
        <v>1203</v>
      </c>
      <c r="C110" s="360" t="s">
        <v>114</v>
      </c>
      <c r="D110" s="360">
        <v>3.04</v>
      </c>
      <c r="E110" s="384"/>
      <c r="F110" s="384"/>
      <c r="G110" s="384"/>
      <c r="H110" s="921"/>
      <c r="I110" s="921"/>
      <c r="J110" s="921"/>
      <c r="K110" s="921"/>
      <c r="L110" s="921"/>
      <c r="M110" s="921"/>
      <c r="N110" s="921"/>
      <c r="O110" s="921"/>
      <c r="P110" s="921"/>
      <c r="Q110" s="921"/>
      <c r="R110" s="921"/>
      <c r="S110" s="921"/>
      <c r="T110" s="921"/>
      <c r="U110" s="921"/>
      <c r="V110" s="921"/>
      <c r="W110" s="921"/>
      <c r="X110" s="921"/>
      <c r="Y110" s="921"/>
      <c r="Z110" s="921"/>
      <c r="AA110" s="921"/>
      <c r="AB110" s="921"/>
      <c r="AC110" s="921"/>
      <c r="AD110" s="921"/>
      <c r="AE110" s="921"/>
      <c r="AF110" s="921"/>
      <c r="AG110" s="921"/>
      <c r="AH110" s="921"/>
      <c r="AI110" s="921"/>
      <c r="AJ110" s="921"/>
      <c r="AK110" s="921"/>
      <c r="AL110" s="921"/>
      <c r="AM110" s="921"/>
      <c r="AN110" s="921"/>
      <c r="AO110" s="921"/>
      <c r="AP110" s="921"/>
      <c r="AQ110" s="921"/>
      <c r="AR110" s="921"/>
      <c r="AS110" s="921"/>
      <c r="AT110" s="921"/>
      <c r="AU110" s="921"/>
      <c r="AV110" s="921"/>
      <c r="AW110" s="921"/>
      <c r="AX110" s="921"/>
      <c r="AY110" s="921"/>
      <c r="AZ110" s="921"/>
      <c r="BA110" s="921"/>
      <c r="BB110" s="921"/>
      <c r="BC110" s="921"/>
      <c r="BD110" s="921"/>
      <c r="BE110" s="921"/>
      <c r="BF110" s="361">
        <v>-5</v>
      </c>
    </row>
    <row r="111" spans="1:58" s="408" customFormat="1" ht="15.5">
      <c r="A111" s="936"/>
      <c r="B111" s="416"/>
      <c r="C111" s="936"/>
      <c r="D111" s="579"/>
      <c r="E111" s="936" t="s">
        <v>1018</v>
      </c>
      <c r="F111" s="936">
        <v>228</v>
      </c>
      <c r="G111" s="936"/>
      <c r="H111" s="939"/>
      <c r="I111" s="939"/>
      <c r="J111" s="939"/>
      <c r="K111" s="939"/>
      <c r="L111" s="939"/>
      <c r="M111" s="939"/>
      <c r="N111" s="939"/>
      <c r="O111" s="939">
        <v>0.01</v>
      </c>
      <c r="P111" s="939"/>
      <c r="Q111" s="939"/>
      <c r="R111" s="939"/>
      <c r="S111" s="939"/>
      <c r="T111" s="939"/>
      <c r="U111" s="939"/>
      <c r="V111" s="939"/>
      <c r="W111" s="939"/>
      <c r="X111" s="939"/>
      <c r="Y111" s="939"/>
      <c r="Z111" s="939"/>
      <c r="AA111" s="939"/>
      <c r="AB111" s="939"/>
      <c r="AC111" s="939"/>
      <c r="AD111" s="939"/>
      <c r="AE111" s="939"/>
      <c r="AF111" s="939"/>
      <c r="AG111" s="939"/>
      <c r="AH111" s="939"/>
      <c r="AI111" s="939"/>
      <c r="AJ111" s="939"/>
      <c r="AK111" s="939"/>
      <c r="AL111" s="939"/>
      <c r="AM111" s="939"/>
      <c r="AN111" s="939"/>
      <c r="AO111" s="939"/>
      <c r="AP111" s="939"/>
      <c r="AQ111" s="939"/>
      <c r="AR111" s="939"/>
      <c r="AS111" s="939"/>
      <c r="AT111" s="939"/>
      <c r="AU111" s="939"/>
      <c r="AV111" s="939"/>
      <c r="AW111" s="939"/>
      <c r="AX111" s="939"/>
      <c r="AY111" s="939"/>
      <c r="AZ111" s="939"/>
      <c r="BA111" s="939"/>
      <c r="BB111" s="939"/>
      <c r="BC111" s="939"/>
      <c r="BD111" s="939"/>
      <c r="BE111" s="939"/>
      <c r="BF111" s="954"/>
    </row>
    <row r="112" spans="1:58" s="408" customFormat="1" ht="15.5">
      <c r="A112" s="936"/>
      <c r="B112" s="416"/>
      <c r="C112" s="936"/>
      <c r="D112" s="579"/>
      <c r="E112" s="936" t="s">
        <v>1019</v>
      </c>
      <c r="F112" s="936" t="s">
        <v>1020</v>
      </c>
      <c r="G112" s="936"/>
      <c r="H112" s="939"/>
      <c r="I112" s="939"/>
      <c r="J112" s="939"/>
      <c r="K112" s="939"/>
      <c r="L112" s="939"/>
      <c r="M112" s="939"/>
      <c r="N112" s="939"/>
      <c r="O112" s="939">
        <v>0.02</v>
      </c>
      <c r="P112" s="939"/>
      <c r="Q112" s="939"/>
      <c r="R112" s="939"/>
      <c r="S112" s="939"/>
      <c r="T112" s="939"/>
      <c r="U112" s="939"/>
      <c r="V112" s="939"/>
      <c r="W112" s="939"/>
      <c r="X112" s="939"/>
      <c r="Y112" s="939"/>
      <c r="Z112" s="939"/>
      <c r="AA112" s="939"/>
      <c r="AB112" s="939"/>
      <c r="AC112" s="939"/>
      <c r="AD112" s="939"/>
      <c r="AE112" s="939"/>
      <c r="AF112" s="939"/>
      <c r="AG112" s="939"/>
      <c r="AH112" s="939"/>
      <c r="AI112" s="939"/>
      <c r="AJ112" s="939"/>
      <c r="AK112" s="939"/>
      <c r="AL112" s="939"/>
      <c r="AM112" s="939"/>
      <c r="AN112" s="939"/>
      <c r="AO112" s="939"/>
      <c r="AP112" s="939"/>
      <c r="AQ112" s="939"/>
      <c r="AR112" s="939"/>
      <c r="AS112" s="939"/>
      <c r="AT112" s="939"/>
      <c r="AU112" s="939"/>
      <c r="AV112" s="939"/>
      <c r="AW112" s="939"/>
      <c r="AX112" s="939"/>
      <c r="AY112" s="939"/>
      <c r="AZ112" s="939"/>
      <c r="BA112" s="939"/>
      <c r="BB112" s="939"/>
      <c r="BC112" s="939"/>
      <c r="BD112" s="939"/>
      <c r="BE112" s="939"/>
      <c r="BF112" s="954"/>
    </row>
    <row r="113" spans="1:58" s="408" customFormat="1" ht="15.5">
      <c r="A113" s="936"/>
      <c r="B113" s="416"/>
      <c r="C113" s="936"/>
      <c r="D113" s="579"/>
      <c r="E113" s="936">
        <v>10</v>
      </c>
      <c r="F113" s="936" t="s">
        <v>1021</v>
      </c>
      <c r="G113" s="936"/>
      <c r="H113" s="939"/>
      <c r="I113" s="939">
        <v>0.04</v>
      </c>
      <c r="J113" s="939"/>
      <c r="K113" s="939">
        <v>0.02</v>
      </c>
      <c r="L113" s="939">
        <v>0.02</v>
      </c>
      <c r="M113" s="939"/>
      <c r="N113" s="939"/>
      <c r="O113" s="939"/>
      <c r="P113" s="939"/>
      <c r="Q113" s="939"/>
      <c r="R113" s="939"/>
      <c r="S113" s="939"/>
      <c r="T113" s="939"/>
      <c r="U113" s="939"/>
      <c r="V113" s="939"/>
      <c r="W113" s="939"/>
      <c r="X113" s="939"/>
      <c r="Y113" s="939"/>
      <c r="Z113" s="939"/>
      <c r="AA113" s="939"/>
      <c r="AB113" s="939"/>
      <c r="AC113" s="939"/>
      <c r="AD113" s="939"/>
      <c r="AE113" s="939"/>
      <c r="AF113" s="939"/>
      <c r="AG113" s="939"/>
      <c r="AH113" s="939"/>
      <c r="AI113" s="939"/>
      <c r="AJ113" s="939"/>
      <c r="AK113" s="939"/>
      <c r="AL113" s="939"/>
      <c r="AM113" s="939"/>
      <c r="AN113" s="939"/>
      <c r="AO113" s="939"/>
      <c r="AP113" s="939"/>
      <c r="AQ113" s="939"/>
      <c r="AR113" s="939"/>
      <c r="AS113" s="939"/>
      <c r="AT113" s="939"/>
      <c r="AU113" s="939"/>
      <c r="AV113" s="939"/>
      <c r="AW113" s="939"/>
      <c r="AX113" s="939"/>
      <c r="AY113" s="939"/>
      <c r="AZ113" s="939"/>
      <c r="BA113" s="939"/>
      <c r="BB113" s="939"/>
      <c r="BC113" s="939"/>
      <c r="BD113" s="939"/>
      <c r="BE113" s="939"/>
      <c r="BF113" s="954"/>
    </row>
    <row r="114" spans="1:58" s="408" customFormat="1" ht="15.5">
      <c r="A114" s="936"/>
      <c r="B114" s="416"/>
      <c r="C114" s="936"/>
      <c r="D114" s="579"/>
      <c r="E114" s="936" t="s">
        <v>1022</v>
      </c>
      <c r="F114" s="936" t="s">
        <v>1023</v>
      </c>
      <c r="G114" s="936"/>
      <c r="H114" s="939"/>
      <c r="I114" s="939">
        <v>0.01</v>
      </c>
      <c r="J114" s="939"/>
      <c r="K114" s="939"/>
      <c r="L114" s="939"/>
      <c r="M114" s="939"/>
      <c r="N114" s="939"/>
      <c r="O114" s="939"/>
      <c r="P114" s="939"/>
      <c r="Q114" s="939"/>
      <c r="R114" s="939"/>
      <c r="S114" s="939"/>
      <c r="T114" s="939"/>
      <c r="U114" s="939"/>
      <c r="V114" s="939"/>
      <c r="W114" s="939"/>
      <c r="X114" s="939"/>
      <c r="Y114" s="939"/>
      <c r="Z114" s="939"/>
      <c r="AA114" s="939"/>
      <c r="AB114" s="939"/>
      <c r="AC114" s="939"/>
      <c r="AD114" s="939"/>
      <c r="AE114" s="939"/>
      <c r="AF114" s="939"/>
      <c r="AG114" s="939"/>
      <c r="AH114" s="939"/>
      <c r="AI114" s="939"/>
      <c r="AJ114" s="939"/>
      <c r="AK114" s="939"/>
      <c r="AL114" s="939"/>
      <c r="AM114" s="939"/>
      <c r="AN114" s="939"/>
      <c r="AO114" s="939"/>
      <c r="AP114" s="939"/>
      <c r="AQ114" s="939"/>
      <c r="AR114" s="939"/>
      <c r="AS114" s="939"/>
      <c r="AT114" s="939"/>
      <c r="AU114" s="939"/>
      <c r="AV114" s="939"/>
      <c r="AW114" s="939"/>
      <c r="AX114" s="939"/>
      <c r="AY114" s="939"/>
      <c r="AZ114" s="939"/>
      <c r="BA114" s="939"/>
      <c r="BB114" s="939"/>
      <c r="BC114" s="939"/>
      <c r="BD114" s="939"/>
      <c r="BE114" s="939"/>
      <c r="BF114" s="954"/>
    </row>
    <row r="115" spans="1:58" s="408" customFormat="1" ht="15.5">
      <c r="A115" s="936"/>
      <c r="B115" s="416"/>
      <c r="C115" s="936"/>
      <c r="D115" s="579"/>
      <c r="E115" s="936" t="s">
        <v>1024</v>
      </c>
      <c r="F115" s="936" t="s">
        <v>1579</v>
      </c>
      <c r="G115" s="936"/>
      <c r="H115" s="939"/>
      <c r="I115" s="939">
        <v>0.04</v>
      </c>
      <c r="J115" s="939"/>
      <c r="K115" s="939"/>
      <c r="L115" s="939"/>
      <c r="M115" s="939"/>
      <c r="N115" s="939"/>
      <c r="O115" s="939"/>
      <c r="P115" s="939"/>
      <c r="Q115" s="939"/>
      <c r="R115" s="939"/>
      <c r="S115" s="939"/>
      <c r="T115" s="939"/>
      <c r="U115" s="939"/>
      <c r="V115" s="939"/>
      <c r="W115" s="939"/>
      <c r="X115" s="939"/>
      <c r="Y115" s="939"/>
      <c r="Z115" s="939"/>
      <c r="AA115" s="939"/>
      <c r="AB115" s="939"/>
      <c r="AC115" s="939"/>
      <c r="AD115" s="939"/>
      <c r="AE115" s="939"/>
      <c r="AF115" s="939"/>
      <c r="AG115" s="939"/>
      <c r="AH115" s="939"/>
      <c r="AI115" s="939"/>
      <c r="AJ115" s="939"/>
      <c r="AK115" s="939"/>
      <c r="AL115" s="939"/>
      <c r="AM115" s="939"/>
      <c r="AN115" s="939"/>
      <c r="AO115" s="939"/>
      <c r="AP115" s="939"/>
      <c r="AQ115" s="939"/>
      <c r="AR115" s="939"/>
      <c r="AS115" s="939"/>
      <c r="AT115" s="939"/>
      <c r="AU115" s="939"/>
      <c r="AV115" s="939"/>
      <c r="AW115" s="939"/>
      <c r="AX115" s="939"/>
      <c r="AY115" s="939"/>
      <c r="AZ115" s="939"/>
      <c r="BA115" s="939"/>
      <c r="BB115" s="939"/>
      <c r="BC115" s="939"/>
      <c r="BD115" s="939"/>
      <c r="BE115" s="939"/>
      <c r="BF115" s="954"/>
    </row>
    <row r="116" spans="1:58" s="408" customFormat="1" ht="15.5">
      <c r="A116" s="936"/>
      <c r="B116" s="416"/>
      <c r="C116" s="936"/>
      <c r="D116" s="579"/>
      <c r="E116" s="936" t="s">
        <v>1025</v>
      </c>
      <c r="F116" s="936">
        <v>118</v>
      </c>
      <c r="G116" s="936"/>
      <c r="H116" s="939"/>
      <c r="I116" s="939"/>
      <c r="J116" s="939"/>
      <c r="K116" s="939"/>
      <c r="L116" s="939">
        <v>0.01</v>
      </c>
      <c r="M116" s="939"/>
      <c r="N116" s="939"/>
      <c r="O116" s="939"/>
      <c r="P116" s="939"/>
      <c r="Q116" s="939"/>
      <c r="R116" s="939"/>
      <c r="S116" s="939"/>
      <c r="T116" s="939"/>
      <c r="U116" s="939"/>
      <c r="V116" s="939"/>
      <c r="W116" s="939"/>
      <c r="X116" s="939"/>
      <c r="Y116" s="939"/>
      <c r="Z116" s="939"/>
      <c r="AA116" s="939"/>
      <c r="AB116" s="939"/>
      <c r="AC116" s="939"/>
      <c r="AD116" s="939"/>
      <c r="AE116" s="939"/>
      <c r="AF116" s="939"/>
      <c r="AG116" s="939"/>
      <c r="AH116" s="939"/>
      <c r="AI116" s="939"/>
      <c r="AJ116" s="939"/>
      <c r="AK116" s="939"/>
      <c r="AL116" s="939"/>
      <c r="AM116" s="939"/>
      <c r="AN116" s="939"/>
      <c r="AO116" s="939"/>
      <c r="AP116" s="939"/>
      <c r="AQ116" s="939"/>
      <c r="AR116" s="939"/>
      <c r="AS116" s="939"/>
      <c r="AT116" s="939"/>
      <c r="AU116" s="939"/>
      <c r="AV116" s="939"/>
      <c r="AW116" s="939"/>
      <c r="AX116" s="939"/>
      <c r="AY116" s="939"/>
      <c r="AZ116" s="939"/>
      <c r="BA116" s="939"/>
      <c r="BB116" s="939"/>
      <c r="BC116" s="939"/>
      <c r="BD116" s="939"/>
      <c r="BE116" s="939"/>
      <c r="BF116" s="954"/>
    </row>
    <row r="117" spans="1:58" s="408" customFormat="1" ht="15.5">
      <c r="A117" s="936"/>
      <c r="B117" s="416"/>
      <c r="C117" s="936"/>
      <c r="D117" s="579"/>
      <c r="E117" s="936">
        <v>1</v>
      </c>
      <c r="F117" s="936">
        <v>258</v>
      </c>
      <c r="G117" s="936"/>
      <c r="H117" s="939"/>
      <c r="I117" s="939"/>
      <c r="J117" s="939"/>
      <c r="K117" s="939"/>
      <c r="L117" s="939"/>
      <c r="M117" s="939"/>
      <c r="N117" s="939"/>
      <c r="O117" s="939">
        <v>0.01</v>
      </c>
      <c r="P117" s="939"/>
      <c r="Q117" s="939"/>
      <c r="R117" s="939"/>
      <c r="S117" s="939"/>
      <c r="T117" s="939"/>
      <c r="U117" s="939"/>
      <c r="V117" s="939"/>
      <c r="W117" s="939"/>
      <c r="X117" s="939"/>
      <c r="Y117" s="939"/>
      <c r="Z117" s="939"/>
      <c r="AA117" s="939"/>
      <c r="AB117" s="939"/>
      <c r="AC117" s="939"/>
      <c r="AD117" s="939"/>
      <c r="AE117" s="939"/>
      <c r="AF117" s="939"/>
      <c r="AG117" s="939"/>
      <c r="AH117" s="939"/>
      <c r="AI117" s="939"/>
      <c r="AJ117" s="939"/>
      <c r="AK117" s="939"/>
      <c r="AL117" s="939"/>
      <c r="AM117" s="939"/>
      <c r="AN117" s="939"/>
      <c r="AO117" s="939"/>
      <c r="AP117" s="939"/>
      <c r="AQ117" s="939"/>
      <c r="AR117" s="939"/>
      <c r="AS117" s="939"/>
      <c r="AT117" s="939"/>
      <c r="AU117" s="939"/>
      <c r="AV117" s="939"/>
      <c r="AW117" s="939"/>
      <c r="AX117" s="939"/>
      <c r="AY117" s="939"/>
      <c r="AZ117" s="939"/>
      <c r="BA117" s="939"/>
      <c r="BB117" s="939"/>
      <c r="BC117" s="939"/>
      <c r="BD117" s="939"/>
      <c r="BE117" s="939"/>
      <c r="BF117" s="954"/>
    </row>
    <row r="118" spans="1:58" s="408" customFormat="1" ht="15.5">
      <c r="A118" s="936"/>
      <c r="B118" s="416"/>
      <c r="C118" s="936"/>
      <c r="D118" s="579"/>
      <c r="E118" s="936">
        <v>2</v>
      </c>
      <c r="F118" s="941" t="s">
        <v>1522</v>
      </c>
      <c r="G118" s="936"/>
      <c r="H118" s="939"/>
      <c r="I118" s="939"/>
      <c r="J118" s="939"/>
      <c r="K118" s="939"/>
      <c r="L118" s="939"/>
      <c r="M118" s="939"/>
      <c r="N118" s="939"/>
      <c r="O118" s="939">
        <v>0.05</v>
      </c>
      <c r="P118" s="939"/>
      <c r="Q118" s="939"/>
      <c r="R118" s="939"/>
      <c r="S118" s="939"/>
      <c r="T118" s="939"/>
      <c r="U118" s="939"/>
      <c r="V118" s="939"/>
      <c r="W118" s="939"/>
      <c r="X118" s="939"/>
      <c r="Y118" s="939"/>
      <c r="Z118" s="939"/>
      <c r="AA118" s="939"/>
      <c r="AB118" s="939"/>
      <c r="AC118" s="939"/>
      <c r="AD118" s="939"/>
      <c r="AE118" s="939"/>
      <c r="AF118" s="939"/>
      <c r="AG118" s="939"/>
      <c r="AH118" s="939"/>
      <c r="AI118" s="939"/>
      <c r="AJ118" s="939"/>
      <c r="AK118" s="939"/>
      <c r="AL118" s="939"/>
      <c r="AM118" s="939"/>
      <c r="AN118" s="939"/>
      <c r="AO118" s="939"/>
      <c r="AP118" s="939"/>
      <c r="AQ118" s="939"/>
      <c r="AR118" s="939"/>
      <c r="AS118" s="939"/>
      <c r="AT118" s="939"/>
      <c r="AU118" s="939"/>
      <c r="AV118" s="939"/>
      <c r="AW118" s="939"/>
      <c r="AX118" s="939"/>
      <c r="AY118" s="939"/>
      <c r="AZ118" s="939"/>
      <c r="BA118" s="939"/>
      <c r="BB118" s="939"/>
      <c r="BC118" s="939"/>
      <c r="BD118" s="939"/>
      <c r="BE118" s="939"/>
      <c r="BF118" s="954"/>
    </row>
    <row r="119" spans="1:58" s="408" customFormat="1" ht="15.5">
      <c r="A119" s="936"/>
      <c r="B119" s="416"/>
      <c r="C119" s="936"/>
      <c r="D119" s="579"/>
      <c r="E119" s="936">
        <v>3</v>
      </c>
      <c r="F119" s="936" t="s">
        <v>1026</v>
      </c>
      <c r="G119" s="936"/>
      <c r="H119" s="939"/>
      <c r="I119" s="939"/>
      <c r="J119" s="939"/>
      <c r="K119" s="939"/>
      <c r="L119" s="939">
        <v>0.01</v>
      </c>
      <c r="M119" s="939"/>
      <c r="N119" s="939"/>
      <c r="O119" s="939"/>
      <c r="P119" s="939"/>
      <c r="Q119" s="939"/>
      <c r="R119" s="939"/>
      <c r="S119" s="939"/>
      <c r="T119" s="939"/>
      <c r="U119" s="939"/>
      <c r="V119" s="939"/>
      <c r="W119" s="939"/>
      <c r="X119" s="939"/>
      <c r="Y119" s="939"/>
      <c r="Z119" s="939"/>
      <c r="AA119" s="939"/>
      <c r="AB119" s="939"/>
      <c r="AC119" s="939"/>
      <c r="AD119" s="939"/>
      <c r="AE119" s="939"/>
      <c r="AF119" s="939"/>
      <c r="AG119" s="939"/>
      <c r="AH119" s="939"/>
      <c r="AI119" s="939"/>
      <c r="AJ119" s="939"/>
      <c r="AK119" s="939"/>
      <c r="AL119" s="939"/>
      <c r="AM119" s="939"/>
      <c r="AN119" s="939"/>
      <c r="AO119" s="939"/>
      <c r="AP119" s="939"/>
      <c r="AQ119" s="939"/>
      <c r="AR119" s="939"/>
      <c r="AS119" s="939"/>
      <c r="AT119" s="939"/>
      <c r="AU119" s="939"/>
      <c r="AV119" s="939"/>
      <c r="AW119" s="939"/>
      <c r="AX119" s="939"/>
      <c r="AY119" s="939"/>
      <c r="AZ119" s="939"/>
      <c r="BA119" s="939"/>
      <c r="BB119" s="939"/>
      <c r="BC119" s="939"/>
      <c r="BD119" s="939"/>
      <c r="BE119" s="939"/>
      <c r="BF119" s="954"/>
    </row>
    <row r="120" spans="1:58" s="408" customFormat="1" ht="15.5">
      <c r="A120" s="936"/>
      <c r="B120" s="416"/>
      <c r="C120" s="936"/>
      <c r="D120" s="579"/>
      <c r="E120" s="936">
        <v>4</v>
      </c>
      <c r="F120" s="936" t="s">
        <v>1027</v>
      </c>
      <c r="G120" s="936"/>
      <c r="H120" s="939"/>
      <c r="I120" s="939">
        <v>0.04</v>
      </c>
      <c r="J120" s="939"/>
      <c r="K120" s="939"/>
      <c r="L120" s="939"/>
      <c r="M120" s="939"/>
      <c r="N120" s="939"/>
      <c r="O120" s="939"/>
      <c r="P120" s="939"/>
      <c r="Q120" s="939"/>
      <c r="R120" s="939"/>
      <c r="S120" s="939"/>
      <c r="T120" s="939"/>
      <c r="U120" s="939"/>
      <c r="V120" s="939"/>
      <c r="W120" s="939"/>
      <c r="X120" s="939"/>
      <c r="Y120" s="939"/>
      <c r="Z120" s="939"/>
      <c r="AA120" s="939"/>
      <c r="AB120" s="939"/>
      <c r="AC120" s="939"/>
      <c r="AD120" s="939"/>
      <c r="AE120" s="939"/>
      <c r="AF120" s="939"/>
      <c r="AG120" s="939"/>
      <c r="AH120" s="939"/>
      <c r="AI120" s="939"/>
      <c r="AJ120" s="939"/>
      <c r="AK120" s="939"/>
      <c r="AL120" s="939"/>
      <c r="AM120" s="939"/>
      <c r="AN120" s="939"/>
      <c r="AO120" s="939"/>
      <c r="AP120" s="939"/>
      <c r="AQ120" s="939"/>
      <c r="AR120" s="939"/>
      <c r="AS120" s="939"/>
      <c r="AT120" s="939"/>
      <c r="AU120" s="939"/>
      <c r="AV120" s="939"/>
      <c r="AW120" s="939"/>
      <c r="AX120" s="939"/>
      <c r="AY120" s="939"/>
      <c r="AZ120" s="939"/>
      <c r="BA120" s="939"/>
      <c r="BB120" s="939"/>
      <c r="BC120" s="939"/>
      <c r="BD120" s="939"/>
      <c r="BE120" s="939"/>
      <c r="BF120" s="954"/>
    </row>
    <row r="121" spans="1:58" s="408" customFormat="1" ht="15.5">
      <c r="A121" s="936"/>
      <c r="B121" s="416"/>
      <c r="C121" s="936"/>
      <c r="D121" s="579"/>
      <c r="E121" s="936">
        <v>6</v>
      </c>
      <c r="F121" s="936">
        <v>65</v>
      </c>
      <c r="G121" s="936"/>
      <c r="H121" s="939"/>
      <c r="I121" s="939"/>
      <c r="J121" s="939"/>
      <c r="K121" s="939">
        <v>0.01</v>
      </c>
      <c r="L121" s="939"/>
      <c r="M121" s="939"/>
      <c r="N121" s="939"/>
      <c r="O121" s="939"/>
      <c r="P121" s="939"/>
      <c r="Q121" s="939"/>
      <c r="R121" s="939"/>
      <c r="S121" s="939"/>
      <c r="T121" s="939"/>
      <c r="U121" s="939"/>
      <c r="V121" s="939"/>
      <c r="W121" s="939"/>
      <c r="X121" s="939"/>
      <c r="Y121" s="939"/>
      <c r="Z121" s="939"/>
      <c r="AA121" s="939"/>
      <c r="AB121" s="939"/>
      <c r="AC121" s="939"/>
      <c r="AD121" s="939"/>
      <c r="AE121" s="939"/>
      <c r="AF121" s="939"/>
      <c r="AG121" s="939"/>
      <c r="AH121" s="939"/>
      <c r="AI121" s="939"/>
      <c r="AJ121" s="939"/>
      <c r="AK121" s="939"/>
      <c r="AL121" s="939"/>
      <c r="AM121" s="939"/>
      <c r="AN121" s="939"/>
      <c r="AO121" s="939"/>
      <c r="AP121" s="939"/>
      <c r="AQ121" s="939"/>
      <c r="AR121" s="939"/>
      <c r="AS121" s="939"/>
      <c r="AT121" s="939"/>
      <c r="AU121" s="939"/>
      <c r="AV121" s="939"/>
      <c r="AW121" s="939"/>
      <c r="AX121" s="939"/>
      <c r="AY121" s="939"/>
      <c r="AZ121" s="939"/>
      <c r="BA121" s="939"/>
      <c r="BB121" s="939"/>
      <c r="BC121" s="939"/>
      <c r="BD121" s="939"/>
      <c r="BE121" s="939"/>
      <c r="BF121" s="954"/>
    </row>
    <row r="122" spans="1:58" s="943" customFormat="1" ht="15.5">
      <c r="A122" s="934"/>
      <c r="B122" s="935"/>
      <c r="C122" s="934"/>
      <c r="D122" s="937"/>
      <c r="E122" s="936">
        <v>12</v>
      </c>
      <c r="F122" s="936">
        <v>236</v>
      </c>
      <c r="G122" s="934"/>
      <c r="H122" s="955"/>
      <c r="I122" s="955"/>
      <c r="J122" s="955"/>
      <c r="K122" s="955"/>
      <c r="L122" s="955"/>
      <c r="M122" s="955"/>
      <c r="N122" s="955"/>
      <c r="O122" s="955"/>
      <c r="P122" s="955"/>
      <c r="Q122" s="955"/>
      <c r="R122" s="955"/>
      <c r="S122" s="955"/>
      <c r="T122" s="955"/>
      <c r="U122" s="955"/>
      <c r="V122" s="955"/>
      <c r="W122" s="955"/>
      <c r="X122" s="955"/>
      <c r="Y122" s="955"/>
      <c r="Z122" s="955"/>
      <c r="AA122" s="955"/>
      <c r="AB122" s="955"/>
      <c r="AC122" s="955"/>
      <c r="AD122" s="955"/>
      <c r="AE122" s="955"/>
      <c r="AF122" s="955"/>
      <c r="AG122" s="955"/>
      <c r="AH122" s="955"/>
      <c r="AI122" s="955"/>
      <c r="AJ122" s="955"/>
      <c r="AK122" s="955"/>
      <c r="AL122" s="955"/>
      <c r="AM122" s="955"/>
      <c r="AN122" s="955"/>
      <c r="AO122" s="955"/>
      <c r="AP122" s="955"/>
      <c r="AQ122" s="955"/>
      <c r="AR122" s="955"/>
      <c r="AS122" s="955"/>
      <c r="AT122" s="955"/>
      <c r="AU122" s="955"/>
      <c r="AV122" s="955"/>
      <c r="AW122" s="955"/>
      <c r="AX122" s="955"/>
      <c r="AY122" s="955"/>
      <c r="AZ122" s="955"/>
      <c r="BA122" s="955"/>
      <c r="BB122" s="955"/>
      <c r="BC122" s="955"/>
      <c r="BD122" s="955"/>
      <c r="BE122" s="955"/>
      <c r="BF122" s="956"/>
    </row>
    <row r="123" spans="1:58" s="408" customFormat="1" ht="15.5">
      <c r="A123" s="936"/>
      <c r="B123" s="416"/>
      <c r="C123" s="936"/>
      <c r="D123" s="579"/>
      <c r="E123" s="936">
        <v>18</v>
      </c>
      <c r="F123" s="936" t="s">
        <v>1028</v>
      </c>
      <c r="G123" s="936"/>
      <c r="H123" s="939"/>
      <c r="I123" s="939"/>
      <c r="J123" s="939"/>
      <c r="K123" s="939"/>
      <c r="L123" s="939"/>
      <c r="M123" s="939"/>
      <c r="N123" s="939"/>
      <c r="O123" s="939"/>
      <c r="P123" s="939"/>
      <c r="Q123" s="939"/>
      <c r="R123" s="939"/>
      <c r="S123" s="939"/>
      <c r="T123" s="939"/>
      <c r="U123" s="939"/>
      <c r="V123" s="939"/>
      <c r="W123" s="939"/>
      <c r="X123" s="939"/>
      <c r="Y123" s="939"/>
      <c r="Z123" s="939"/>
      <c r="AA123" s="939"/>
      <c r="AB123" s="939"/>
      <c r="AC123" s="939"/>
      <c r="AD123" s="939"/>
      <c r="AE123" s="939"/>
      <c r="AF123" s="939"/>
      <c r="AG123" s="939"/>
      <c r="AH123" s="939"/>
      <c r="AI123" s="939"/>
      <c r="AJ123" s="939"/>
      <c r="AK123" s="939"/>
      <c r="AL123" s="939"/>
      <c r="AM123" s="939"/>
      <c r="AN123" s="939"/>
      <c r="AO123" s="939"/>
      <c r="AP123" s="939"/>
      <c r="AQ123" s="939"/>
      <c r="AR123" s="939"/>
      <c r="AS123" s="939"/>
      <c r="AT123" s="939"/>
      <c r="AU123" s="939"/>
      <c r="AV123" s="939"/>
      <c r="AW123" s="939"/>
      <c r="AX123" s="939"/>
      <c r="AY123" s="939"/>
      <c r="AZ123" s="939"/>
      <c r="BA123" s="939"/>
      <c r="BB123" s="939"/>
      <c r="BC123" s="939"/>
      <c r="BD123" s="939"/>
      <c r="BE123" s="939"/>
      <c r="BF123" s="954"/>
    </row>
    <row r="124" spans="1:58" s="408" customFormat="1" ht="15.5">
      <c r="A124" s="936"/>
      <c r="B124" s="416"/>
      <c r="C124" s="936"/>
      <c r="D124" s="579"/>
      <c r="E124" s="936">
        <v>19</v>
      </c>
      <c r="F124" s="936" t="s">
        <v>1580</v>
      </c>
      <c r="G124" s="936"/>
      <c r="H124" s="939"/>
      <c r="I124" s="939"/>
      <c r="J124" s="939"/>
      <c r="K124" s="939"/>
      <c r="L124" s="939"/>
      <c r="M124" s="939"/>
      <c r="N124" s="939"/>
      <c r="O124" s="939">
        <v>0.02</v>
      </c>
      <c r="P124" s="939"/>
      <c r="Q124" s="939"/>
      <c r="R124" s="939"/>
      <c r="S124" s="939"/>
      <c r="T124" s="939"/>
      <c r="U124" s="939"/>
      <c r="V124" s="939"/>
      <c r="W124" s="939"/>
      <c r="X124" s="939"/>
      <c r="Y124" s="939"/>
      <c r="Z124" s="939"/>
      <c r="AA124" s="939"/>
      <c r="AB124" s="939"/>
      <c r="AC124" s="939"/>
      <c r="AD124" s="939"/>
      <c r="AE124" s="939"/>
      <c r="AF124" s="939"/>
      <c r="AG124" s="939"/>
      <c r="AH124" s="939"/>
      <c r="AI124" s="939"/>
      <c r="AJ124" s="939"/>
      <c r="AK124" s="939"/>
      <c r="AL124" s="939"/>
      <c r="AM124" s="939"/>
      <c r="AN124" s="939"/>
      <c r="AO124" s="939"/>
      <c r="AP124" s="939"/>
      <c r="AQ124" s="939"/>
      <c r="AR124" s="939"/>
      <c r="AS124" s="939"/>
      <c r="AT124" s="939"/>
      <c r="AU124" s="939"/>
      <c r="AV124" s="939"/>
      <c r="AW124" s="939"/>
      <c r="AX124" s="939"/>
      <c r="AY124" s="939"/>
      <c r="AZ124" s="939"/>
      <c r="BA124" s="939"/>
      <c r="BB124" s="939"/>
      <c r="BC124" s="939"/>
      <c r="BD124" s="939"/>
      <c r="BE124" s="939"/>
      <c r="BF124" s="954"/>
    </row>
    <row r="125" spans="1:58" s="408" customFormat="1" ht="15.5">
      <c r="A125" s="936"/>
      <c r="B125" s="416"/>
      <c r="C125" s="936"/>
      <c r="D125" s="579"/>
      <c r="E125" s="936">
        <v>22</v>
      </c>
      <c r="F125" s="936" t="s">
        <v>1029</v>
      </c>
      <c r="G125" s="936"/>
      <c r="H125" s="939">
        <v>0.08</v>
      </c>
      <c r="I125" s="939"/>
      <c r="J125" s="939"/>
      <c r="K125" s="939">
        <v>0.05</v>
      </c>
      <c r="L125" s="939">
        <v>0.02</v>
      </c>
      <c r="M125" s="939"/>
      <c r="N125" s="939"/>
      <c r="O125" s="939">
        <v>0.01</v>
      </c>
      <c r="P125" s="939"/>
      <c r="Q125" s="939"/>
      <c r="R125" s="939"/>
      <c r="S125" s="939"/>
      <c r="T125" s="939"/>
      <c r="U125" s="939"/>
      <c r="V125" s="939"/>
      <c r="W125" s="939"/>
      <c r="X125" s="939"/>
      <c r="Y125" s="939"/>
      <c r="Z125" s="939"/>
      <c r="AA125" s="939"/>
      <c r="AB125" s="939"/>
      <c r="AC125" s="939"/>
      <c r="AD125" s="939"/>
      <c r="AE125" s="939"/>
      <c r="AF125" s="939"/>
      <c r="AG125" s="939"/>
      <c r="AH125" s="939"/>
      <c r="AI125" s="939"/>
      <c r="AJ125" s="939"/>
      <c r="AK125" s="939"/>
      <c r="AL125" s="939"/>
      <c r="AM125" s="939"/>
      <c r="AN125" s="939"/>
      <c r="AO125" s="939"/>
      <c r="AP125" s="939"/>
      <c r="AQ125" s="939"/>
      <c r="AR125" s="939"/>
      <c r="AS125" s="939"/>
      <c r="AT125" s="939"/>
      <c r="AU125" s="939"/>
      <c r="AV125" s="939"/>
      <c r="AW125" s="939"/>
      <c r="AX125" s="939"/>
      <c r="AY125" s="939"/>
      <c r="AZ125" s="939"/>
      <c r="BA125" s="939"/>
      <c r="BB125" s="939"/>
      <c r="BC125" s="939"/>
      <c r="BD125" s="939"/>
      <c r="BE125" s="939"/>
      <c r="BF125" s="954"/>
    </row>
    <row r="126" spans="1:58" s="408" customFormat="1" ht="15.5">
      <c r="A126" s="936"/>
      <c r="B126" s="416"/>
      <c r="C126" s="936"/>
      <c r="D126" s="579"/>
      <c r="E126" s="936">
        <v>23</v>
      </c>
      <c r="F126" s="936" t="s">
        <v>1030</v>
      </c>
      <c r="G126" s="936"/>
      <c r="H126" s="939"/>
      <c r="I126" s="939"/>
      <c r="J126" s="939"/>
      <c r="K126" s="701">
        <v>0.02</v>
      </c>
      <c r="L126" s="701">
        <v>0.01</v>
      </c>
      <c r="M126" s="939"/>
      <c r="N126" s="939"/>
      <c r="O126" s="939">
        <v>0.01</v>
      </c>
      <c r="P126" s="939"/>
      <c r="Q126" s="939"/>
      <c r="R126" s="939"/>
      <c r="S126" s="939"/>
      <c r="T126" s="939"/>
      <c r="U126" s="939"/>
      <c r="V126" s="939"/>
      <c r="W126" s="939"/>
      <c r="X126" s="939"/>
      <c r="Y126" s="939"/>
      <c r="Z126" s="939"/>
      <c r="AA126" s="939"/>
      <c r="AB126" s="939"/>
      <c r="AC126" s="939"/>
      <c r="AD126" s="939"/>
      <c r="AE126" s="939"/>
      <c r="AF126" s="939"/>
      <c r="AG126" s="939"/>
      <c r="AH126" s="939"/>
      <c r="AI126" s="939"/>
      <c r="AJ126" s="939"/>
      <c r="AK126" s="939"/>
      <c r="AL126" s="939"/>
      <c r="AM126" s="939"/>
      <c r="AN126" s="939"/>
      <c r="AO126" s="939"/>
      <c r="AP126" s="939"/>
      <c r="AQ126" s="939"/>
      <c r="AR126" s="939"/>
      <c r="AS126" s="939"/>
      <c r="AT126" s="939"/>
      <c r="AU126" s="939"/>
      <c r="AV126" s="939"/>
      <c r="AW126" s="939"/>
      <c r="AX126" s="939"/>
      <c r="AY126" s="939"/>
      <c r="AZ126" s="939"/>
      <c r="BA126" s="939"/>
      <c r="BB126" s="939"/>
      <c r="BC126" s="939"/>
      <c r="BD126" s="939"/>
      <c r="BE126" s="939"/>
      <c r="BF126" s="954"/>
    </row>
    <row r="127" spans="1:58" s="408" customFormat="1" ht="31">
      <c r="A127" s="936"/>
      <c r="B127" s="416"/>
      <c r="C127" s="936"/>
      <c r="D127" s="579"/>
      <c r="E127" s="936">
        <v>24</v>
      </c>
      <c r="F127" s="936" t="s">
        <v>1581</v>
      </c>
      <c r="G127" s="936"/>
      <c r="H127" s="939"/>
      <c r="I127" s="939"/>
      <c r="J127" s="939"/>
      <c r="K127" s="939">
        <v>0.25</v>
      </c>
      <c r="L127" s="939">
        <v>0.09</v>
      </c>
      <c r="M127" s="939"/>
      <c r="N127" s="939"/>
      <c r="O127" s="939"/>
      <c r="P127" s="939"/>
      <c r="Q127" s="939"/>
      <c r="R127" s="939"/>
      <c r="S127" s="939"/>
      <c r="T127" s="939"/>
      <c r="U127" s="939"/>
      <c r="V127" s="939"/>
      <c r="W127" s="939"/>
      <c r="X127" s="939"/>
      <c r="Y127" s="939"/>
      <c r="Z127" s="939"/>
      <c r="AA127" s="939"/>
      <c r="AB127" s="939"/>
      <c r="AC127" s="939"/>
      <c r="AD127" s="939"/>
      <c r="AE127" s="939"/>
      <c r="AF127" s="939"/>
      <c r="AG127" s="939"/>
      <c r="AH127" s="939"/>
      <c r="AI127" s="939"/>
      <c r="AJ127" s="939"/>
      <c r="AK127" s="939"/>
      <c r="AL127" s="939"/>
      <c r="AM127" s="939"/>
      <c r="AN127" s="939"/>
      <c r="AO127" s="939"/>
      <c r="AP127" s="939"/>
      <c r="AQ127" s="939"/>
      <c r="AR127" s="939"/>
      <c r="AS127" s="939"/>
      <c r="AT127" s="939"/>
      <c r="AU127" s="939"/>
      <c r="AV127" s="939"/>
      <c r="AW127" s="939"/>
      <c r="AX127" s="939"/>
      <c r="AY127" s="939"/>
      <c r="AZ127" s="939"/>
      <c r="BA127" s="939"/>
      <c r="BB127" s="939"/>
      <c r="BC127" s="939"/>
      <c r="BD127" s="939"/>
      <c r="BE127" s="939"/>
      <c r="BF127" s="954"/>
    </row>
    <row r="128" spans="1:58" s="408" customFormat="1" ht="15.5">
      <c r="A128" s="936"/>
      <c r="B128" s="416"/>
      <c r="C128" s="936"/>
      <c r="D128" s="579"/>
      <c r="E128" s="936">
        <v>25</v>
      </c>
      <c r="F128" s="936">
        <v>14.15</v>
      </c>
      <c r="G128" s="936"/>
      <c r="H128" s="939"/>
      <c r="I128" s="939"/>
      <c r="J128" s="939"/>
      <c r="K128" s="939">
        <v>0.01</v>
      </c>
      <c r="L128" s="939"/>
      <c r="M128" s="939"/>
      <c r="N128" s="939"/>
      <c r="O128" s="939">
        <v>0.01</v>
      </c>
      <c r="P128" s="939"/>
      <c r="Q128" s="939"/>
      <c r="R128" s="939"/>
      <c r="S128" s="939"/>
      <c r="T128" s="939"/>
      <c r="U128" s="939"/>
      <c r="V128" s="939"/>
      <c r="W128" s="939"/>
      <c r="X128" s="939"/>
      <c r="Y128" s="939"/>
      <c r="Z128" s="939"/>
      <c r="AA128" s="939"/>
      <c r="AB128" s="939"/>
      <c r="AC128" s="939"/>
      <c r="AD128" s="939"/>
      <c r="AE128" s="939"/>
      <c r="AF128" s="939"/>
      <c r="AG128" s="939"/>
      <c r="AH128" s="939"/>
      <c r="AI128" s="939"/>
      <c r="AJ128" s="939"/>
      <c r="AK128" s="939"/>
      <c r="AL128" s="939"/>
      <c r="AM128" s="939"/>
      <c r="AN128" s="939"/>
      <c r="AO128" s="939"/>
      <c r="AP128" s="939"/>
      <c r="AQ128" s="939"/>
      <c r="AR128" s="939"/>
      <c r="AS128" s="939"/>
      <c r="AT128" s="939"/>
      <c r="AU128" s="939"/>
      <c r="AV128" s="939"/>
      <c r="AW128" s="939"/>
      <c r="AX128" s="939"/>
      <c r="AY128" s="939"/>
      <c r="AZ128" s="939"/>
      <c r="BA128" s="939"/>
      <c r="BB128" s="939"/>
      <c r="BC128" s="939"/>
      <c r="BD128" s="939"/>
      <c r="BE128" s="939"/>
      <c r="BF128" s="954"/>
    </row>
    <row r="129" spans="1:58" s="408" customFormat="1" ht="15.5">
      <c r="A129" s="936"/>
      <c r="B129" s="416"/>
      <c r="C129" s="936"/>
      <c r="D129" s="579"/>
      <c r="E129" s="936">
        <v>26</v>
      </c>
      <c r="F129" s="936" t="s">
        <v>1031</v>
      </c>
      <c r="G129" s="936"/>
      <c r="H129" s="939"/>
      <c r="I129" s="939"/>
      <c r="J129" s="939"/>
      <c r="K129" s="939"/>
      <c r="L129" s="939">
        <v>0.02</v>
      </c>
      <c r="M129" s="939"/>
      <c r="N129" s="939"/>
      <c r="O129" s="939"/>
      <c r="P129" s="939"/>
      <c r="Q129" s="939"/>
      <c r="R129" s="939"/>
      <c r="S129" s="939"/>
      <c r="T129" s="939"/>
      <c r="U129" s="939"/>
      <c r="V129" s="939"/>
      <c r="W129" s="939"/>
      <c r="X129" s="939"/>
      <c r="Y129" s="939"/>
      <c r="Z129" s="939"/>
      <c r="AA129" s="939"/>
      <c r="AB129" s="939"/>
      <c r="AC129" s="939"/>
      <c r="AD129" s="939"/>
      <c r="AE129" s="939"/>
      <c r="AF129" s="939"/>
      <c r="AG129" s="939"/>
      <c r="AH129" s="939"/>
      <c r="AI129" s="939"/>
      <c r="AJ129" s="939"/>
      <c r="AK129" s="939"/>
      <c r="AL129" s="939"/>
      <c r="AM129" s="939"/>
      <c r="AN129" s="939"/>
      <c r="AO129" s="939"/>
      <c r="AP129" s="939"/>
      <c r="AQ129" s="939"/>
      <c r="AR129" s="939"/>
      <c r="AS129" s="939"/>
      <c r="AT129" s="939"/>
      <c r="AU129" s="939"/>
      <c r="AV129" s="939"/>
      <c r="AW129" s="939"/>
      <c r="AX129" s="939"/>
      <c r="AY129" s="939"/>
      <c r="AZ129" s="939"/>
      <c r="BA129" s="939"/>
      <c r="BB129" s="939"/>
      <c r="BC129" s="939"/>
      <c r="BD129" s="939"/>
      <c r="BE129" s="939"/>
      <c r="BF129" s="954"/>
    </row>
    <row r="130" spans="1:58" s="408" customFormat="1" ht="15.5">
      <c r="A130" s="936"/>
      <c r="B130" s="416"/>
      <c r="C130" s="936"/>
      <c r="D130" s="579"/>
      <c r="E130" s="936">
        <v>27</v>
      </c>
      <c r="F130" s="936" t="s">
        <v>1523</v>
      </c>
      <c r="G130" s="936"/>
      <c r="H130" s="939"/>
      <c r="I130" s="939">
        <v>0.02</v>
      </c>
      <c r="J130" s="939"/>
      <c r="K130" s="939"/>
      <c r="L130" s="939"/>
      <c r="M130" s="939"/>
      <c r="N130" s="939"/>
      <c r="O130" s="939"/>
      <c r="P130" s="939"/>
      <c r="Q130" s="939"/>
      <c r="R130" s="939"/>
      <c r="S130" s="939"/>
      <c r="T130" s="939"/>
      <c r="U130" s="939"/>
      <c r="V130" s="939"/>
      <c r="W130" s="939"/>
      <c r="X130" s="939"/>
      <c r="Y130" s="939"/>
      <c r="Z130" s="939"/>
      <c r="AA130" s="939"/>
      <c r="AB130" s="939"/>
      <c r="AC130" s="939"/>
      <c r="AD130" s="939"/>
      <c r="AE130" s="939"/>
      <c r="AF130" s="939"/>
      <c r="AG130" s="939"/>
      <c r="AH130" s="939"/>
      <c r="AI130" s="939"/>
      <c r="AJ130" s="939"/>
      <c r="AK130" s="939"/>
      <c r="AL130" s="939"/>
      <c r="AM130" s="939"/>
      <c r="AN130" s="939"/>
      <c r="AO130" s="939"/>
      <c r="AP130" s="939"/>
      <c r="AQ130" s="939"/>
      <c r="AR130" s="939"/>
      <c r="AS130" s="939"/>
      <c r="AT130" s="939"/>
      <c r="AU130" s="939"/>
      <c r="AV130" s="939"/>
      <c r="AW130" s="939"/>
      <c r="AX130" s="939"/>
      <c r="AY130" s="939"/>
      <c r="AZ130" s="939"/>
      <c r="BA130" s="939"/>
      <c r="BB130" s="939"/>
      <c r="BC130" s="939"/>
      <c r="BD130" s="939"/>
      <c r="BE130" s="939"/>
      <c r="BF130" s="954"/>
    </row>
    <row r="131" spans="1:58" s="408" customFormat="1" ht="15.5">
      <c r="A131" s="936"/>
      <c r="B131" s="416"/>
      <c r="C131" s="936"/>
      <c r="D131" s="579"/>
      <c r="E131" s="936">
        <v>28</v>
      </c>
      <c r="F131" s="936" t="s">
        <v>1032</v>
      </c>
      <c r="G131" s="936"/>
      <c r="H131" s="939"/>
      <c r="I131" s="939"/>
      <c r="J131" s="939"/>
      <c r="K131" s="939">
        <v>0.04</v>
      </c>
      <c r="L131" s="939">
        <v>0.01</v>
      </c>
      <c r="M131" s="939"/>
      <c r="N131" s="939"/>
      <c r="O131" s="939"/>
      <c r="P131" s="939"/>
      <c r="Q131" s="939"/>
      <c r="R131" s="939"/>
      <c r="S131" s="939"/>
      <c r="T131" s="939"/>
      <c r="U131" s="939"/>
      <c r="V131" s="939"/>
      <c r="W131" s="939"/>
      <c r="X131" s="939"/>
      <c r="Y131" s="939"/>
      <c r="Z131" s="939"/>
      <c r="AA131" s="939"/>
      <c r="AB131" s="939"/>
      <c r="AC131" s="939"/>
      <c r="AD131" s="939"/>
      <c r="AE131" s="939"/>
      <c r="AF131" s="939"/>
      <c r="AG131" s="939"/>
      <c r="AH131" s="939"/>
      <c r="AI131" s="939"/>
      <c r="AJ131" s="939"/>
      <c r="AK131" s="939"/>
      <c r="AL131" s="939"/>
      <c r="AM131" s="939"/>
      <c r="AN131" s="939"/>
      <c r="AO131" s="939"/>
      <c r="AP131" s="939"/>
      <c r="AQ131" s="939"/>
      <c r="AR131" s="939"/>
      <c r="AS131" s="939"/>
      <c r="AT131" s="939"/>
      <c r="AU131" s="939"/>
      <c r="AV131" s="939"/>
      <c r="AW131" s="939"/>
      <c r="AX131" s="939"/>
      <c r="AY131" s="939"/>
      <c r="AZ131" s="939"/>
      <c r="BA131" s="939"/>
      <c r="BB131" s="939"/>
      <c r="BC131" s="939"/>
      <c r="BD131" s="939"/>
      <c r="BE131" s="939"/>
      <c r="BF131" s="954"/>
    </row>
    <row r="132" spans="1:58" s="408" customFormat="1" ht="15.5">
      <c r="A132" s="936"/>
      <c r="B132" s="416"/>
      <c r="C132" s="936"/>
      <c r="D132" s="579"/>
      <c r="E132" s="936">
        <v>29</v>
      </c>
      <c r="F132" s="936" t="s">
        <v>1033</v>
      </c>
      <c r="G132" s="936"/>
      <c r="H132" s="939"/>
      <c r="I132" s="939"/>
      <c r="J132" s="939"/>
      <c r="K132" s="939"/>
      <c r="L132" s="939"/>
      <c r="M132" s="939"/>
      <c r="N132" s="939"/>
      <c r="O132" s="939"/>
      <c r="P132" s="939"/>
      <c r="Q132" s="939"/>
      <c r="R132" s="939"/>
      <c r="S132" s="939"/>
      <c r="T132" s="939"/>
      <c r="U132" s="939"/>
      <c r="V132" s="939"/>
      <c r="W132" s="939"/>
      <c r="X132" s="939"/>
      <c r="Y132" s="939"/>
      <c r="Z132" s="939"/>
      <c r="AA132" s="939"/>
      <c r="AB132" s="939"/>
      <c r="AC132" s="939"/>
      <c r="AD132" s="939"/>
      <c r="AE132" s="939"/>
      <c r="AF132" s="939"/>
      <c r="AG132" s="939"/>
      <c r="AH132" s="939"/>
      <c r="AI132" s="939"/>
      <c r="AJ132" s="939"/>
      <c r="AK132" s="939"/>
      <c r="AL132" s="939"/>
      <c r="AM132" s="939"/>
      <c r="AN132" s="939"/>
      <c r="AO132" s="939"/>
      <c r="AP132" s="939"/>
      <c r="AQ132" s="939"/>
      <c r="AR132" s="939"/>
      <c r="AS132" s="939"/>
      <c r="AT132" s="939"/>
      <c r="AU132" s="939"/>
      <c r="AV132" s="939"/>
      <c r="AW132" s="939"/>
      <c r="AX132" s="939"/>
      <c r="AY132" s="939"/>
      <c r="AZ132" s="939"/>
      <c r="BA132" s="939"/>
      <c r="BB132" s="939"/>
      <c r="BC132" s="939"/>
      <c r="BD132" s="939"/>
      <c r="BE132" s="939"/>
      <c r="BF132" s="954"/>
    </row>
    <row r="133" spans="1:58" s="408" customFormat="1" ht="15.5">
      <c r="A133" s="936"/>
      <c r="B133" s="416"/>
      <c r="C133" s="936"/>
      <c r="D133" s="579"/>
      <c r="E133" s="936">
        <v>30</v>
      </c>
      <c r="F133" s="936" t="s">
        <v>1524</v>
      </c>
      <c r="G133" s="936"/>
      <c r="H133" s="939"/>
      <c r="I133" s="939"/>
      <c r="J133" s="939"/>
      <c r="K133" s="939">
        <v>0.02</v>
      </c>
      <c r="L133" s="939"/>
      <c r="M133" s="939"/>
      <c r="N133" s="939"/>
      <c r="O133" s="939"/>
      <c r="P133" s="939"/>
      <c r="Q133" s="939"/>
      <c r="R133" s="939"/>
      <c r="S133" s="939"/>
      <c r="T133" s="939"/>
      <c r="U133" s="939"/>
      <c r="V133" s="939"/>
      <c r="W133" s="939"/>
      <c r="X133" s="939"/>
      <c r="Y133" s="939"/>
      <c r="Z133" s="939"/>
      <c r="AA133" s="939"/>
      <c r="AB133" s="939"/>
      <c r="AC133" s="939"/>
      <c r="AD133" s="939"/>
      <c r="AE133" s="939"/>
      <c r="AF133" s="939"/>
      <c r="AG133" s="939"/>
      <c r="AH133" s="939"/>
      <c r="AI133" s="939"/>
      <c r="AJ133" s="939"/>
      <c r="AK133" s="939"/>
      <c r="AL133" s="939"/>
      <c r="AM133" s="939"/>
      <c r="AN133" s="939"/>
      <c r="AO133" s="939"/>
      <c r="AP133" s="939"/>
      <c r="AQ133" s="939"/>
      <c r="AR133" s="939"/>
      <c r="AS133" s="939"/>
      <c r="AT133" s="939"/>
      <c r="AU133" s="939"/>
      <c r="AV133" s="939"/>
      <c r="AW133" s="939"/>
      <c r="AX133" s="939"/>
      <c r="AY133" s="939"/>
      <c r="AZ133" s="939"/>
      <c r="BA133" s="939"/>
      <c r="BB133" s="939"/>
      <c r="BC133" s="939"/>
      <c r="BD133" s="939"/>
      <c r="BE133" s="939"/>
      <c r="BF133" s="954"/>
    </row>
    <row r="134" spans="1:58" s="408" customFormat="1" ht="15.5">
      <c r="A134" s="936"/>
      <c r="B134" s="416"/>
      <c r="C134" s="936"/>
      <c r="D134" s="579"/>
      <c r="E134" s="936">
        <v>31</v>
      </c>
      <c r="F134" s="936" t="s">
        <v>1582</v>
      </c>
      <c r="G134" s="936"/>
      <c r="H134" s="939"/>
      <c r="I134" s="939"/>
      <c r="J134" s="939"/>
      <c r="K134" s="939">
        <v>0.21</v>
      </c>
      <c r="L134" s="939">
        <v>0.01</v>
      </c>
      <c r="M134" s="939"/>
      <c r="N134" s="939"/>
      <c r="O134" s="939"/>
      <c r="P134" s="939"/>
      <c r="Q134" s="939"/>
      <c r="R134" s="939"/>
      <c r="S134" s="939"/>
      <c r="T134" s="939"/>
      <c r="U134" s="939"/>
      <c r="V134" s="939"/>
      <c r="W134" s="939"/>
      <c r="X134" s="939"/>
      <c r="Y134" s="939"/>
      <c r="Z134" s="939"/>
      <c r="AA134" s="939"/>
      <c r="AB134" s="939"/>
      <c r="AC134" s="939"/>
      <c r="AD134" s="939"/>
      <c r="AE134" s="939"/>
      <c r="AF134" s="939"/>
      <c r="AG134" s="939"/>
      <c r="AH134" s="939"/>
      <c r="AI134" s="939"/>
      <c r="AJ134" s="939"/>
      <c r="AK134" s="939"/>
      <c r="AL134" s="939"/>
      <c r="AM134" s="939"/>
      <c r="AN134" s="939"/>
      <c r="AO134" s="939"/>
      <c r="AP134" s="939"/>
      <c r="AQ134" s="939"/>
      <c r="AR134" s="939"/>
      <c r="AS134" s="939"/>
      <c r="AT134" s="939"/>
      <c r="AU134" s="939"/>
      <c r="AV134" s="939"/>
      <c r="AW134" s="939"/>
      <c r="AX134" s="939"/>
      <c r="AY134" s="939"/>
      <c r="AZ134" s="939"/>
      <c r="BA134" s="939"/>
      <c r="BB134" s="939"/>
      <c r="BC134" s="939"/>
      <c r="BD134" s="939"/>
      <c r="BE134" s="939"/>
      <c r="BF134" s="954"/>
    </row>
    <row r="135" spans="1:58" s="408" customFormat="1" ht="15.5">
      <c r="A135" s="936"/>
      <c r="B135" s="416"/>
      <c r="C135" s="936"/>
      <c r="D135" s="579"/>
      <c r="E135" s="936">
        <v>32</v>
      </c>
      <c r="F135" s="936">
        <v>46</v>
      </c>
      <c r="G135" s="936"/>
      <c r="H135" s="939"/>
      <c r="I135" s="939"/>
      <c r="J135" s="939"/>
      <c r="K135" s="939"/>
      <c r="L135" s="939"/>
      <c r="M135" s="939"/>
      <c r="N135" s="939"/>
      <c r="O135" s="939"/>
      <c r="P135" s="939"/>
      <c r="Q135" s="939"/>
      <c r="R135" s="939"/>
      <c r="S135" s="939"/>
      <c r="T135" s="939"/>
      <c r="U135" s="939"/>
      <c r="V135" s="939"/>
      <c r="W135" s="939"/>
      <c r="X135" s="939"/>
      <c r="Y135" s="939"/>
      <c r="Z135" s="939"/>
      <c r="AA135" s="939"/>
      <c r="AB135" s="939"/>
      <c r="AC135" s="939"/>
      <c r="AD135" s="939"/>
      <c r="AE135" s="939"/>
      <c r="AF135" s="939"/>
      <c r="AG135" s="939"/>
      <c r="AH135" s="939"/>
      <c r="AI135" s="939"/>
      <c r="AJ135" s="939"/>
      <c r="AK135" s="939"/>
      <c r="AL135" s="939"/>
      <c r="AM135" s="939"/>
      <c r="AN135" s="939"/>
      <c r="AO135" s="939"/>
      <c r="AP135" s="939"/>
      <c r="AQ135" s="939"/>
      <c r="AR135" s="939"/>
      <c r="AS135" s="939"/>
      <c r="AT135" s="939"/>
      <c r="AU135" s="939"/>
      <c r="AV135" s="939"/>
      <c r="AW135" s="939"/>
      <c r="AX135" s="939"/>
      <c r="AY135" s="939"/>
      <c r="AZ135" s="939"/>
      <c r="BA135" s="939"/>
      <c r="BB135" s="939"/>
      <c r="BC135" s="939"/>
      <c r="BD135" s="939"/>
      <c r="BE135" s="939"/>
      <c r="BF135" s="954"/>
    </row>
    <row r="136" spans="1:58" s="408" customFormat="1" ht="15.5">
      <c r="A136" s="936"/>
      <c r="B136" s="416"/>
      <c r="C136" s="936"/>
      <c r="D136" s="579"/>
      <c r="E136" s="936">
        <v>34</v>
      </c>
      <c r="F136" s="945" t="s">
        <v>1338</v>
      </c>
      <c r="G136" s="936"/>
      <c r="H136" s="939"/>
      <c r="I136" s="939">
        <v>7.0000000000000007E-2</v>
      </c>
      <c r="J136" s="939"/>
      <c r="K136" s="939">
        <v>0.02</v>
      </c>
      <c r="L136" s="939">
        <v>0.04</v>
      </c>
      <c r="M136" s="939"/>
      <c r="N136" s="939"/>
      <c r="O136" s="939"/>
      <c r="P136" s="939"/>
      <c r="Q136" s="939"/>
      <c r="R136" s="939"/>
      <c r="S136" s="939"/>
      <c r="T136" s="939"/>
      <c r="U136" s="939"/>
      <c r="V136" s="939"/>
      <c r="W136" s="939"/>
      <c r="X136" s="939"/>
      <c r="Y136" s="939"/>
      <c r="Z136" s="939"/>
      <c r="AA136" s="939"/>
      <c r="AB136" s="939"/>
      <c r="AC136" s="939"/>
      <c r="AD136" s="939"/>
      <c r="AE136" s="939"/>
      <c r="AF136" s="939"/>
      <c r="AG136" s="939"/>
      <c r="AH136" s="939"/>
      <c r="AI136" s="939"/>
      <c r="AJ136" s="939"/>
      <c r="AK136" s="939"/>
      <c r="AL136" s="939"/>
      <c r="AM136" s="939"/>
      <c r="AN136" s="939"/>
      <c r="AO136" s="939"/>
      <c r="AP136" s="939"/>
      <c r="AQ136" s="939"/>
      <c r="AR136" s="939"/>
      <c r="AS136" s="939"/>
      <c r="AT136" s="939"/>
      <c r="AU136" s="939"/>
      <c r="AV136" s="939"/>
      <c r="AW136" s="939"/>
      <c r="AX136" s="939"/>
      <c r="AY136" s="939"/>
      <c r="AZ136" s="939"/>
      <c r="BA136" s="939"/>
      <c r="BB136" s="939"/>
      <c r="BC136" s="939"/>
      <c r="BD136" s="939"/>
      <c r="BE136" s="939"/>
      <c r="BF136" s="954"/>
    </row>
    <row r="137" spans="1:58" s="408" customFormat="1" ht="15.5">
      <c r="A137" s="936"/>
      <c r="B137" s="416"/>
      <c r="C137" s="936"/>
      <c r="D137" s="579"/>
      <c r="E137" s="936">
        <v>35</v>
      </c>
      <c r="F137" s="936" t="s">
        <v>1034</v>
      </c>
      <c r="G137" s="936"/>
      <c r="H137" s="939">
        <v>0.01</v>
      </c>
      <c r="I137" s="939">
        <v>0.01</v>
      </c>
      <c r="J137" s="939"/>
      <c r="K137" s="939">
        <v>7.0000000000000007E-2</v>
      </c>
      <c r="L137" s="939"/>
      <c r="M137" s="939"/>
      <c r="N137" s="939"/>
      <c r="O137" s="939"/>
      <c r="P137" s="939"/>
      <c r="Q137" s="939"/>
      <c r="R137" s="939"/>
      <c r="S137" s="939"/>
      <c r="T137" s="939"/>
      <c r="U137" s="939"/>
      <c r="V137" s="939"/>
      <c r="W137" s="939"/>
      <c r="X137" s="939"/>
      <c r="Y137" s="939"/>
      <c r="Z137" s="939"/>
      <c r="AA137" s="939"/>
      <c r="AB137" s="939"/>
      <c r="AC137" s="939"/>
      <c r="AD137" s="939"/>
      <c r="AE137" s="939"/>
      <c r="AF137" s="939"/>
      <c r="AG137" s="939"/>
      <c r="AH137" s="939"/>
      <c r="AI137" s="939"/>
      <c r="AJ137" s="939"/>
      <c r="AK137" s="939"/>
      <c r="AL137" s="939"/>
      <c r="AM137" s="939"/>
      <c r="AN137" s="939"/>
      <c r="AO137" s="939"/>
      <c r="AP137" s="939"/>
      <c r="AQ137" s="939"/>
      <c r="AR137" s="939"/>
      <c r="AS137" s="939"/>
      <c r="AT137" s="939"/>
      <c r="AU137" s="939"/>
      <c r="AV137" s="939"/>
      <c r="AW137" s="939"/>
      <c r="AX137" s="939"/>
      <c r="AY137" s="939"/>
      <c r="AZ137" s="939"/>
      <c r="BA137" s="939"/>
      <c r="BB137" s="939"/>
      <c r="BC137" s="939"/>
      <c r="BD137" s="939"/>
      <c r="BE137" s="939"/>
      <c r="BF137" s="954"/>
    </row>
    <row r="138" spans="1:58" s="408" customFormat="1" ht="15.5">
      <c r="A138" s="936"/>
      <c r="B138" s="416"/>
      <c r="C138" s="936"/>
      <c r="D138" s="579"/>
      <c r="E138" s="936">
        <v>38</v>
      </c>
      <c r="F138" s="936" t="s">
        <v>1035</v>
      </c>
      <c r="G138" s="936"/>
      <c r="H138" s="939"/>
      <c r="I138" s="939"/>
      <c r="J138" s="939"/>
      <c r="K138" s="939">
        <v>0.08</v>
      </c>
      <c r="L138" s="939"/>
      <c r="M138" s="939"/>
      <c r="N138" s="939"/>
      <c r="O138" s="939"/>
      <c r="P138" s="939"/>
      <c r="Q138" s="939"/>
      <c r="R138" s="939"/>
      <c r="S138" s="939"/>
      <c r="T138" s="939"/>
      <c r="U138" s="939"/>
      <c r="V138" s="939"/>
      <c r="W138" s="939"/>
      <c r="X138" s="939"/>
      <c r="Y138" s="939"/>
      <c r="Z138" s="939"/>
      <c r="AA138" s="939"/>
      <c r="AB138" s="939"/>
      <c r="AC138" s="939"/>
      <c r="AD138" s="939"/>
      <c r="AE138" s="939"/>
      <c r="AF138" s="939"/>
      <c r="AG138" s="939"/>
      <c r="AH138" s="939"/>
      <c r="AI138" s="939"/>
      <c r="AJ138" s="939"/>
      <c r="AK138" s="939"/>
      <c r="AL138" s="939"/>
      <c r="AM138" s="939"/>
      <c r="AN138" s="939"/>
      <c r="AO138" s="939"/>
      <c r="AP138" s="939"/>
      <c r="AQ138" s="939"/>
      <c r="AR138" s="939"/>
      <c r="AS138" s="939"/>
      <c r="AT138" s="939"/>
      <c r="AU138" s="939"/>
      <c r="AV138" s="939"/>
      <c r="AW138" s="939"/>
      <c r="AX138" s="939"/>
      <c r="AY138" s="939"/>
      <c r="AZ138" s="939"/>
      <c r="BA138" s="939"/>
      <c r="BB138" s="939"/>
      <c r="BC138" s="939"/>
      <c r="BD138" s="939"/>
      <c r="BE138" s="939"/>
      <c r="BF138" s="954"/>
    </row>
    <row r="139" spans="1:58" s="408" customFormat="1" ht="15.5">
      <c r="A139" s="936"/>
      <c r="B139" s="416"/>
      <c r="C139" s="936"/>
      <c r="D139" s="579"/>
      <c r="E139" s="936">
        <v>41</v>
      </c>
      <c r="F139" s="936" t="s">
        <v>1036</v>
      </c>
      <c r="G139" s="936"/>
      <c r="H139" s="939"/>
      <c r="I139" s="939">
        <v>0.01</v>
      </c>
      <c r="J139" s="939"/>
      <c r="K139" s="939">
        <v>7.0000000000000007E-2</v>
      </c>
      <c r="L139" s="939">
        <v>0.02</v>
      </c>
      <c r="M139" s="939"/>
      <c r="N139" s="939"/>
      <c r="O139" s="939"/>
      <c r="P139" s="939"/>
      <c r="Q139" s="939"/>
      <c r="R139" s="939"/>
      <c r="S139" s="939"/>
      <c r="T139" s="939"/>
      <c r="U139" s="939"/>
      <c r="V139" s="939"/>
      <c r="W139" s="939"/>
      <c r="X139" s="939"/>
      <c r="Y139" s="939"/>
      <c r="Z139" s="939"/>
      <c r="AA139" s="939"/>
      <c r="AB139" s="939"/>
      <c r="AC139" s="939"/>
      <c r="AD139" s="939"/>
      <c r="AE139" s="939"/>
      <c r="AF139" s="939"/>
      <c r="AG139" s="939"/>
      <c r="AH139" s="939"/>
      <c r="AI139" s="939"/>
      <c r="AJ139" s="939"/>
      <c r="AK139" s="939"/>
      <c r="AL139" s="939"/>
      <c r="AM139" s="939"/>
      <c r="AN139" s="939"/>
      <c r="AO139" s="939"/>
      <c r="AP139" s="939"/>
      <c r="AQ139" s="939"/>
      <c r="AR139" s="939"/>
      <c r="AS139" s="939"/>
      <c r="AT139" s="939"/>
      <c r="AU139" s="939"/>
      <c r="AV139" s="939"/>
      <c r="AW139" s="939"/>
      <c r="AX139" s="939"/>
      <c r="AY139" s="939"/>
      <c r="AZ139" s="939"/>
      <c r="BA139" s="939"/>
      <c r="BB139" s="939"/>
      <c r="BC139" s="939"/>
      <c r="BD139" s="939"/>
      <c r="BE139" s="939"/>
      <c r="BF139" s="954"/>
    </row>
    <row r="140" spans="1:58" s="408" customFormat="1" ht="139.5">
      <c r="A140" s="936"/>
      <c r="B140" s="416"/>
      <c r="C140" s="936"/>
      <c r="D140" s="579"/>
      <c r="E140" s="936">
        <v>44</v>
      </c>
      <c r="F140" s="936" t="s">
        <v>1583</v>
      </c>
      <c r="G140" s="936"/>
      <c r="H140" s="939"/>
      <c r="I140" s="939"/>
      <c r="J140" s="939"/>
      <c r="K140" s="939">
        <v>1.32</v>
      </c>
      <c r="L140" s="939">
        <v>7.0000000000000007E-2</v>
      </c>
      <c r="M140" s="939"/>
      <c r="N140" s="939"/>
      <c r="O140" s="939"/>
      <c r="P140" s="939"/>
      <c r="Q140" s="939"/>
      <c r="R140" s="939"/>
      <c r="S140" s="939"/>
      <c r="T140" s="939"/>
      <c r="U140" s="939"/>
      <c r="V140" s="939"/>
      <c r="W140" s="939"/>
      <c r="X140" s="939"/>
      <c r="Y140" s="939"/>
      <c r="Z140" s="939"/>
      <c r="AA140" s="939"/>
      <c r="AB140" s="939"/>
      <c r="AC140" s="939"/>
      <c r="AD140" s="939"/>
      <c r="AE140" s="939"/>
      <c r="AF140" s="939"/>
      <c r="AG140" s="939"/>
      <c r="AH140" s="939"/>
      <c r="AI140" s="939"/>
      <c r="AJ140" s="939"/>
      <c r="AK140" s="939"/>
      <c r="AL140" s="939"/>
      <c r="AM140" s="939"/>
      <c r="AN140" s="939"/>
      <c r="AO140" s="939"/>
      <c r="AP140" s="939"/>
      <c r="AQ140" s="939"/>
      <c r="AR140" s="939"/>
      <c r="AS140" s="939"/>
      <c r="AT140" s="939"/>
      <c r="AU140" s="939"/>
      <c r="AV140" s="939"/>
      <c r="AW140" s="939"/>
      <c r="AX140" s="939"/>
      <c r="AY140" s="939"/>
      <c r="AZ140" s="939"/>
      <c r="BA140" s="939"/>
      <c r="BB140" s="939"/>
      <c r="BC140" s="939"/>
      <c r="BD140" s="939"/>
      <c r="BE140" s="939"/>
      <c r="BF140" s="954"/>
    </row>
    <row r="141" spans="1:58" s="408" customFormat="1" ht="15.5">
      <c r="A141" s="936"/>
      <c r="B141" s="416"/>
      <c r="C141" s="936"/>
      <c r="D141" s="579"/>
      <c r="E141" s="936">
        <v>47</v>
      </c>
      <c r="F141" s="936" t="s">
        <v>1339</v>
      </c>
      <c r="G141" s="936"/>
      <c r="H141" s="939"/>
      <c r="I141" s="939"/>
      <c r="J141" s="939"/>
      <c r="K141" s="939">
        <v>0.23</v>
      </c>
      <c r="L141" s="939">
        <v>0.01</v>
      </c>
      <c r="M141" s="939"/>
      <c r="N141" s="939"/>
      <c r="O141" s="939">
        <v>0.01</v>
      </c>
      <c r="P141" s="939"/>
      <c r="Q141" s="939"/>
      <c r="R141" s="939"/>
      <c r="S141" s="939"/>
      <c r="T141" s="939"/>
      <c r="U141" s="939"/>
      <c r="V141" s="939"/>
      <c r="W141" s="939"/>
      <c r="X141" s="939"/>
      <c r="Y141" s="939"/>
      <c r="Z141" s="939"/>
      <c r="AA141" s="939"/>
      <c r="AB141" s="939"/>
      <c r="AC141" s="939"/>
      <c r="AD141" s="939"/>
      <c r="AE141" s="939"/>
      <c r="AF141" s="939"/>
      <c r="AG141" s="939"/>
      <c r="AH141" s="939"/>
      <c r="AI141" s="939"/>
      <c r="AJ141" s="939"/>
      <c r="AK141" s="939"/>
      <c r="AL141" s="939"/>
      <c r="AM141" s="939"/>
      <c r="AN141" s="939"/>
      <c r="AO141" s="939"/>
      <c r="AP141" s="939"/>
      <c r="AQ141" s="939"/>
      <c r="AR141" s="939"/>
      <c r="AS141" s="939"/>
      <c r="AT141" s="939"/>
      <c r="AU141" s="939"/>
      <c r="AV141" s="939"/>
      <c r="AW141" s="939"/>
      <c r="AX141" s="939"/>
      <c r="AY141" s="939"/>
      <c r="AZ141" s="939"/>
      <c r="BA141" s="939"/>
      <c r="BB141" s="939"/>
      <c r="BC141" s="939"/>
      <c r="BD141" s="939"/>
      <c r="BE141" s="939"/>
      <c r="BF141" s="954"/>
    </row>
    <row r="142" spans="1:58" s="408" customFormat="1" ht="31">
      <c r="A142" s="936"/>
      <c r="B142" s="416"/>
      <c r="C142" s="936"/>
      <c r="D142" s="579"/>
      <c r="E142" s="936">
        <v>48</v>
      </c>
      <c r="F142" s="936" t="s">
        <v>1584</v>
      </c>
      <c r="G142" s="936"/>
      <c r="H142" s="939"/>
      <c r="I142" s="939"/>
      <c r="J142" s="939"/>
      <c r="K142" s="939">
        <v>0.28000000000000003</v>
      </c>
      <c r="L142" s="939">
        <v>0.11</v>
      </c>
      <c r="M142" s="939"/>
      <c r="N142" s="939"/>
      <c r="O142" s="939"/>
      <c r="P142" s="939"/>
      <c r="Q142" s="939"/>
      <c r="R142" s="939"/>
      <c r="S142" s="939"/>
      <c r="T142" s="939"/>
      <c r="U142" s="939"/>
      <c r="V142" s="939"/>
      <c r="W142" s="939"/>
      <c r="X142" s="939"/>
      <c r="Y142" s="939"/>
      <c r="Z142" s="939"/>
      <c r="AA142" s="939"/>
      <c r="AB142" s="939"/>
      <c r="AC142" s="939"/>
      <c r="AD142" s="939"/>
      <c r="AE142" s="939"/>
      <c r="AF142" s="939"/>
      <c r="AG142" s="939"/>
      <c r="AH142" s="939"/>
      <c r="AI142" s="939"/>
      <c r="AJ142" s="939"/>
      <c r="AK142" s="939"/>
      <c r="AL142" s="939"/>
      <c r="AM142" s="939"/>
      <c r="AN142" s="939"/>
      <c r="AO142" s="939"/>
      <c r="AP142" s="939"/>
      <c r="AQ142" s="939"/>
      <c r="AR142" s="939"/>
      <c r="AS142" s="939"/>
      <c r="AT142" s="939"/>
      <c r="AU142" s="939"/>
      <c r="AV142" s="939"/>
      <c r="AW142" s="939"/>
      <c r="AX142" s="939"/>
      <c r="AY142" s="939"/>
      <c r="AZ142" s="939"/>
      <c r="BA142" s="939"/>
      <c r="BB142" s="939"/>
      <c r="BC142" s="939">
        <v>0.01</v>
      </c>
      <c r="BD142" s="939"/>
      <c r="BE142" s="939"/>
      <c r="BF142" s="954"/>
    </row>
    <row r="143" spans="1:58" s="408" customFormat="1" ht="31">
      <c r="A143" s="936"/>
      <c r="B143" s="416"/>
      <c r="C143" s="936"/>
      <c r="D143" s="579"/>
      <c r="E143" s="936">
        <v>49</v>
      </c>
      <c r="F143" s="936" t="s">
        <v>1585</v>
      </c>
      <c r="G143" s="936"/>
      <c r="H143" s="939"/>
      <c r="I143" s="939">
        <v>0.06</v>
      </c>
      <c r="J143" s="939"/>
      <c r="K143" s="939">
        <v>0.28000000000000003</v>
      </c>
      <c r="L143" s="939">
        <v>0.1</v>
      </c>
      <c r="M143" s="939"/>
      <c r="N143" s="939"/>
      <c r="O143" s="939"/>
      <c r="P143" s="939"/>
      <c r="Q143" s="939"/>
      <c r="R143" s="939"/>
      <c r="S143" s="939"/>
      <c r="T143" s="939"/>
      <c r="U143" s="939"/>
      <c r="V143" s="939"/>
      <c r="W143" s="939"/>
      <c r="X143" s="939"/>
      <c r="Y143" s="939"/>
      <c r="Z143" s="939"/>
      <c r="AA143" s="939"/>
      <c r="AB143" s="939"/>
      <c r="AC143" s="939"/>
      <c r="AD143" s="939"/>
      <c r="AE143" s="939"/>
      <c r="AF143" s="939"/>
      <c r="AG143" s="939"/>
      <c r="AH143" s="939"/>
      <c r="AI143" s="939"/>
      <c r="AJ143" s="939"/>
      <c r="AK143" s="939"/>
      <c r="AL143" s="939"/>
      <c r="AM143" s="939"/>
      <c r="AN143" s="939"/>
      <c r="AO143" s="939"/>
      <c r="AP143" s="939"/>
      <c r="AQ143" s="939"/>
      <c r="AR143" s="939"/>
      <c r="AS143" s="939"/>
      <c r="AT143" s="939"/>
      <c r="AU143" s="939"/>
      <c r="AV143" s="939"/>
      <c r="AW143" s="939"/>
      <c r="AX143" s="939"/>
      <c r="AY143" s="939"/>
      <c r="AZ143" s="939"/>
      <c r="BA143" s="939"/>
      <c r="BB143" s="939"/>
      <c r="BC143" s="939"/>
      <c r="BD143" s="939"/>
      <c r="BE143" s="939"/>
      <c r="BF143" s="954"/>
    </row>
    <row r="144" spans="1:58" s="408" customFormat="1" ht="15.5">
      <c r="A144" s="936"/>
      <c r="B144" s="416"/>
      <c r="C144" s="936"/>
      <c r="D144" s="579"/>
      <c r="E144" s="936">
        <v>50</v>
      </c>
      <c r="F144" s="936" t="s">
        <v>1037</v>
      </c>
      <c r="G144" s="936"/>
      <c r="H144" s="939"/>
      <c r="I144" s="939"/>
      <c r="J144" s="939"/>
      <c r="K144" s="939">
        <v>7.0000000000000007E-2</v>
      </c>
      <c r="L144" s="939"/>
      <c r="M144" s="939"/>
      <c r="N144" s="939"/>
      <c r="O144" s="939"/>
      <c r="P144" s="939"/>
      <c r="Q144" s="939"/>
      <c r="R144" s="939"/>
      <c r="S144" s="939"/>
      <c r="T144" s="939"/>
      <c r="U144" s="939"/>
      <c r="V144" s="939"/>
      <c r="W144" s="939"/>
      <c r="X144" s="939"/>
      <c r="Y144" s="939"/>
      <c r="Z144" s="939"/>
      <c r="AA144" s="939"/>
      <c r="AB144" s="939"/>
      <c r="AC144" s="939"/>
      <c r="AD144" s="939"/>
      <c r="AE144" s="939"/>
      <c r="AF144" s="939"/>
      <c r="AG144" s="939"/>
      <c r="AH144" s="939"/>
      <c r="AI144" s="939"/>
      <c r="AJ144" s="939"/>
      <c r="AK144" s="939"/>
      <c r="AL144" s="939"/>
      <c r="AM144" s="939"/>
      <c r="AN144" s="939"/>
      <c r="AO144" s="939"/>
      <c r="AP144" s="939"/>
      <c r="AQ144" s="939"/>
      <c r="AR144" s="939"/>
      <c r="AS144" s="939"/>
      <c r="AT144" s="939"/>
      <c r="AU144" s="939"/>
      <c r="AV144" s="939"/>
      <c r="AW144" s="939"/>
      <c r="AX144" s="939"/>
      <c r="AY144" s="939"/>
      <c r="AZ144" s="939"/>
      <c r="BA144" s="939"/>
      <c r="BB144" s="939"/>
      <c r="BC144" s="939"/>
      <c r="BD144" s="939"/>
      <c r="BE144" s="939"/>
      <c r="BF144" s="954"/>
    </row>
    <row r="145" spans="1:58" s="408" customFormat="1" ht="15.5">
      <c r="A145" s="936"/>
      <c r="B145" s="416"/>
      <c r="C145" s="936"/>
      <c r="D145" s="579"/>
      <c r="E145" s="936">
        <v>52</v>
      </c>
      <c r="F145" s="936" t="s">
        <v>1340</v>
      </c>
      <c r="G145" s="936"/>
      <c r="H145" s="939"/>
      <c r="I145" s="939"/>
      <c r="J145" s="939"/>
      <c r="K145" s="939">
        <v>0.02</v>
      </c>
      <c r="L145" s="939">
        <v>0.04</v>
      </c>
      <c r="M145" s="939"/>
      <c r="N145" s="939"/>
      <c r="O145" s="939"/>
      <c r="P145" s="939"/>
      <c r="Q145" s="939"/>
      <c r="R145" s="939"/>
      <c r="S145" s="939"/>
      <c r="T145" s="939"/>
      <c r="U145" s="939"/>
      <c r="V145" s="939"/>
      <c r="W145" s="939"/>
      <c r="X145" s="939"/>
      <c r="Y145" s="939"/>
      <c r="Z145" s="939"/>
      <c r="AA145" s="939"/>
      <c r="AB145" s="939"/>
      <c r="AC145" s="939"/>
      <c r="AD145" s="939"/>
      <c r="AE145" s="939"/>
      <c r="AF145" s="939"/>
      <c r="AG145" s="939"/>
      <c r="AH145" s="939"/>
      <c r="AI145" s="939"/>
      <c r="AJ145" s="939"/>
      <c r="AK145" s="939"/>
      <c r="AL145" s="939"/>
      <c r="AM145" s="939"/>
      <c r="AN145" s="939"/>
      <c r="AO145" s="939"/>
      <c r="AP145" s="939"/>
      <c r="AQ145" s="939"/>
      <c r="AR145" s="939"/>
      <c r="AS145" s="939"/>
      <c r="AT145" s="939"/>
      <c r="AU145" s="939"/>
      <c r="AV145" s="939"/>
      <c r="AW145" s="939"/>
      <c r="AX145" s="939"/>
      <c r="AY145" s="939"/>
      <c r="AZ145" s="939"/>
      <c r="BA145" s="939"/>
      <c r="BB145" s="939"/>
      <c r="BC145" s="939"/>
      <c r="BD145" s="939"/>
      <c r="BE145" s="939"/>
      <c r="BF145" s="954"/>
    </row>
    <row r="146" spans="1:58" s="408" customFormat="1" ht="15.5">
      <c r="A146" s="936"/>
      <c r="B146" s="416"/>
      <c r="C146" s="936"/>
      <c r="D146" s="579"/>
      <c r="E146" s="936">
        <v>53</v>
      </c>
      <c r="F146" s="936" t="s">
        <v>1586</v>
      </c>
      <c r="G146" s="936"/>
      <c r="H146" s="939"/>
      <c r="I146" s="939">
        <v>0.01</v>
      </c>
      <c r="J146" s="939"/>
      <c r="K146" s="939">
        <v>0.12</v>
      </c>
      <c r="L146" s="939">
        <v>0.02</v>
      </c>
      <c r="M146" s="939"/>
      <c r="N146" s="939"/>
      <c r="O146" s="939">
        <v>0.01</v>
      </c>
      <c r="P146" s="939"/>
      <c r="Q146" s="939"/>
      <c r="R146" s="939"/>
      <c r="S146" s="939"/>
      <c r="T146" s="939"/>
      <c r="U146" s="939"/>
      <c r="V146" s="939"/>
      <c r="W146" s="939"/>
      <c r="X146" s="939"/>
      <c r="Y146" s="939"/>
      <c r="Z146" s="939"/>
      <c r="AA146" s="939"/>
      <c r="AB146" s="939"/>
      <c r="AC146" s="939"/>
      <c r="AD146" s="939"/>
      <c r="AE146" s="939"/>
      <c r="AF146" s="939"/>
      <c r="AG146" s="939"/>
      <c r="AH146" s="939"/>
      <c r="AI146" s="939"/>
      <c r="AJ146" s="939"/>
      <c r="AK146" s="939"/>
      <c r="AL146" s="939"/>
      <c r="AM146" s="939"/>
      <c r="AN146" s="939"/>
      <c r="AO146" s="939"/>
      <c r="AP146" s="939"/>
      <c r="AQ146" s="939"/>
      <c r="AR146" s="939"/>
      <c r="AS146" s="939"/>
      <c r="AT146" s="939"/>
      <c r="AU146" s="939"/>
      <c r="AV146" s="939"/>
      <c r="AW146" s="939"/>
      <c r="AX146" s="939"/>
      <c r="AY146" s="939"/>
      <c r="AZ146" s="939"/>
      <c r="BA146" s="939"/>
      <c r="BB146" s="939"/>
      <c r="BC146" s="939"/>
      <c r="BD146" s="939"/>
      <c r="BE146" s="939"/>
      <c r="BF146" s="954"/>
    </row>
    <row r="147" spans="1:58" s="408" customFormat="1" ht="15.5">
      <c r="A147" s="936"/>
      <c r="B147" s="416"/>
      <c r="C147" s="936"/>
      <c r="D147" s="579"/>
      <c r="E147" s="936">
        <v>54</v>
      </c>
      <c r="F147" s="936" t="s">
        <v>1038</v>
      </c>
      <c r="G147" s="936"/>
      <c r="H147" s="939"/>
      <c r="I147" s="939"/>
      <c r="J147" s="939"/>
      <c r="K147" s="939">
        <v>0.05</v>
      </c>
      <c r="L147" s="939">
        <v>0.01</v>
      </c>
      <c r="M147" s="939"/>
      <c r="N147" s="939"/>
      <c r="O147" s="939"/>
      <c r="P147" s="939"/>
      <c r="Q147" s="939"/>
      <c r="R147" s="939"/>
      <c r="S147" s="939"/>
      <c r="T147" s="939"/>
      <c r="U147" s="939"/>
      <c r="V147" s="939"/>
      <c r="W147" s="939"/>
      <c r="X147" s="939"/>
      <c r="Y147" s="939"/>
      <c r="Z147" s="939"/>
      <c r="AA147" s="939"/>
      <c r="AB147" s="939"/>
      <c r="AC147" s="939"/>
      <c r="AD147" s="939"/>
      <c r="AE147" s="939"/>
      <c r="AF147" s="939"/>
      <c r="AG147" s="939"/>
      <c r="AH147" s="939"/>
      <c r="AI147" s="939"/>
      <c r="AJ147" s="939"/>
      <c r="AK147" s="939"/>
      <c r="AL147" s="939"/>
      <c r="AM147" s="939"/>
      <c r="AN147" s="939"/>
      <c r="AO147" s="939"/>
      <c r="AP147" s="939"/>
      <c r="AQ147" s="939"/>
      <c r="AR147" s="939"/>
      <c r="AS147" s="939"/>
      <c r="AT147" s="939"/>
      <c r="AU147" s="939"/>
      <c r="AV147" s="939"/>
      <c r="AW147" s="939"/>
      <c r="AX147" s="939"/>
      <c r="AY147" s="939"/>
      <c r="AZ147" s="939"/>
      <c r="BA147" s="939"/>
      <c r="BB147" s="939"/>
      <c r="BC147" s="939"/>
      <c r="BD147" s="939"/>
      <c r="BE147" s="939"/>
      <c r="BF147" s="954"/>
    </row>
    <row r="148" spans="1:58" s="408" customFormat="1" ht="15.5">
      <c r="A148" s="936"/>
      <c r="B148" s="416"/>
      <c r="C148" s="936"/>
      <c r="D148" s="579"/>
      <c r="E148" s="936">
        <v>59</v>
      </c>
      <c r="F148" s="936" t="s">
        <v>1039</v>
      </c>
      <c r="G148" s="936"/>
      <c r="H148" s="939">
        <v>0.03</v>
      </c>
      <c r="I148" s="939"/>
      <c r="J148" s="939"/>
      <c r="K148" s="939">
        <v>0.17</v>
      </c>
      <c r="L148" s="939">
        <v>0.05</v>
      </c>
      <c r="M148" s="939"/>
      <c r="N148" s="939"/>
      <c r="O148" s="939"/>
      <c r="P148" s="939"/>
      <c r="Q148" s="939"/>
      <c r="R148" s="939"/>
      <c r="S148" s="939"/>
      <c r="T148" s="939"/>
      <c r="U148" s="939"/>
      <c r="V148" s="939"/>
      <c r="W148" s="939"/>
      <c r="X148" s="939"/>
      <c r="Y148" s="939"/>
      <c r="Z148" s="939"/>
      <c r="AA148" s="939"/>
      <c r="AB148" s="939"/>
      <c r="AC148" s="939"/>
      <c r="AD148" s="939"/>
      <c r="AE148" s="939"/>
      <c r="AF148" s="939"/>
      <c r="AG148" s="939"/>
      <c r="AH148" s="939"/>
      <c r="AI148" s="939"/>
      <c r="AJ148" s="939"/>
      <c r="AK148" s="939"/>
      <c r="AL148" s="939"/>
      <c r="AM148" s="939"/>
      <c r="AN148" s="939"/>
      <c r="AO148" s="939"/>
      <c r="AP148" s="939"/>
      <c r="AQ148" s="939"/>
      <c r="AR148" s="939"/>
      <c r="AS148" s="939"/>
      <c r="AT148" s="939"/>
      <c r="AU148" s="939"/>
      <c r="AV148" s="939"/>
      <c r="AW148" s="939"/>
      <c r="AX148" s="939"/>
      <c r="AY148" s="939"/>
      <c r="AZ148" s="939"/>
      <c r="BA148" s="939"/>
      <c r="BB148" s="939"/>
      <c r="BC148" s="939"/>
      <c r="BD148" s="939"/>
      <c r="BE148" s="939"/>
      <c r="BF148" s="954"/>
    </row>
    <row r="149" spans="1:58" s="408" customFormat="1" ht="31">
      <c r="A149" s="936"/>
      <c r="B149" s="416"/>
      <c r="C149" s="936"/>
      <c r="D149" s="579"/>
      <c r="E149" s="936">
        <v>60</v>
      </c>
      <c r="F149" s="936" t="s">
        <v>1525</v>
      </c>
      <c r="G149" s="936"/>
      <c r="H149" s="939">
        <v>0.09</v>
      </c>
      <c r="I149" s="939">
        <v>0.04</v>
      </c>
      <c r="J149" s="939"/>
      <c r="K149" s="939">
        <v>0.26</v>
      </c>
      <c r="L149" s="939"/>
      <c r="M149" s="939"/>
      <c r="N149" s="939"/>
      <c r="O149" s="939"/>
      <c r="P149" s="939"/>
      <c r="Q149" s="939"/>
      <c r="R149" s="939"/>
      <c r="S149" s="939"/>
      <c r="T149" s="939"/>
      <c r="U149" s="939"/>
      <c r="V149" s="939"/>
      <c r="W149" s="939"/>
      <c r="X149" s="939"/>
      <c r="Y149" s="939"/>
      <c r="Z149" s="939"/>
      <c r="AA149" s="939"/>
      <c r="AB149" s="939"/>
      <c r="AC149" s="939"/>
      <c r="AD149" s="939"/>
      <c r="AE149" s="939"/>
      <c r="AF149" s="939"/>
      <c r="AG149" s="939"/>
      <c r="AH149" s="939"/>
      <c r="AI149" s="939"/>
      <c r="AJ149" s="939"/>
      <c r="AK149" s="939"/>
      <c r="AL149" s="939"/>
      <c r="AM149" s="939"/>
      <c r="AN149" s="939"/>
      <c r="AO149" s="939"/>
      <c r="AP149" s="939"/>
      <c r="AQ149" s="939"/>
      <c r="AR149" s="939"/>
      <c r="AS149" s="939"/>
      <c r="AT149" s="939"/>
      <c r="AU149" s="939"/>
      <c r="AV149" s="939"/>
      <c r="AW149" s="939"/>
      <c r="AX149" s="939"/>
      <c r="AY149" s="939"/>
      <c r="AZ149" s="939"/>
      <c r="BA149" s="939"/>
      <c r="BB149" s="939"/>
      <c r="BC149" s="939"/>
      <c r="BD149" s="939"/>
      <c r="BE149" s="939"/>
      <c r="BF149" s="954"/>
    </row>
    <row r="150" spans="1:58" s="408" customFormat="1" ht="15.5">
      <c r="A150" s="936"/>
      <c r="B150" s="416"/>
      <c r="C150" s="936"/>
      <c r="D150" s="579"/>
      <c r="E150" s="936">
        <v>61</v>
      </c>
      <c r="F150" s="936" t="s">
        <v>1040</v>
      </c>
      <c r="G150" s="936"/>
      <c r="H150" s="939">
        <v>0.02</v>
      </c>
      <c r="I150" s="939">
        <v>0.01</v>
      </c>
      <c r="J150" s="939"/>
      <c r="K150" s="939">
        <v>7.0000000000000007E-2</v>
      </c>
      <c r="L150" s="939">
        <v>0.03</v>
      </c>
      <c r="M150" s="939"/>
      <c r="N150" s="939"/>
      <c r="O150" s="939"/>
      <c r="P150" s="939"/>
      <c r="Q150" s="939"/>
      <c r="R150" s="939"/>
      <c r="S150" s="939"/>
      <c r="T150" s="939"/>
      <c r="U150" s="939"/>
      <c r="V150" s="939"/>
      <c r="W150" s="939"/>
      <c r="X150" s="939"/>
      <c r="Y150" s="939"/>
      <c r="Z150" s="939"/>
      <c r="AA150" s="939"/>
      <c r="AB150" s="939"/>
      <c r="AC150" s="939"/>
      <c r="AD150" s="939"/>
      <c r="AE150" s="939"/>
      <c r="AF150" s="939"/>
      <c r="AG150" s="939"/>
      <c r="AH150" s="939"/>
      <c r="AI150" s="939"/>
      <c r="AJ150" s="939"/>
      <c r="AK150" s="939"/>
      <c r="AL150" s="939"/>
      <c r="AM150" s="939"/>
      <c r="AN150" s="939"/>
      <c r="AO150" s="939"/>
      <c r="AP150" s="939"/>
      <c r="AQ150" s="939"/>
      <c r="AR150" s="939"/>
      <c r="AS150" s="939"/>
      <c r="AT150" s="939"/>
      <c r="AU150" s="939"/>
      <c r="AV150" s="939"/>
      <c r="AW150" s="939"/>
      <c r="AX150" s="939"/>
      <c r="AY150" s="939"/>
      <c r="AZ150" s="939"/>
      <c r="BA150" s="939"/>
      <c r="BB150" s="939"/>
      <c r="BC150" s="939"/>
      <c r="BD150" s="939"/>
      <c r="BE150" s="939"/>
      <c r="BF150" s="954"/>
    </row>
    <row r="151" spans="1:58" s="408" customFormat="1" ht="15.5">
      <c r="A151" s="936"/>
      <c r="B151" s="416"/>
      <c r="C151" s="936"/>
      <c r="D151" s="579"/>
      <c r="E151" s="936">
        <v>62</v>
      </c>
      <c r="F151" s="936" t="s">
        <v>1041</v>
      </c>
      <c r="G151" s="936"/>
      <c r="H151" s="939">
        <v>0.03</v>
      </c>
      <c r="I151" s="939"/>
      <c r="J151" s="939"/>
      <c r="K151" s="939">
        <v>0.18</v>
      </c>
      <c r="L151" s="939">
        <v>0.02</v>
      </c>
      <c r="M151" s="939"/>
      <c r="N151" s="939"/>
      <c r="O151" s="939"/>
      <c r="P151" s="939"/>
      <c r="Q151" s="939"/>
      <c r="R151" s="939"/>
      <c r="S151" s="939"/>
      <c r="T151" s="939"/>
      <c r="U151" s="939"/>
      <c r="V151" s="939"/>
      <c r="W151" s="939"/>
      <c r="X151" s="939"/>
      <c r="Y151" s="939"/>
      <c r="Z151" s="939"/>
      <c r="AA151" s="939"/>
      <c r="AB151" s="939"/>
      <c r="AC151" s="939"/>
      <c r="AD151" s="939"/>
      <c r="AE151" s="939"/>
      <c r="AF151" s="939"/>
      <c r="AG151" s="939"/>
      <c r="AH151" s="939"/>
      <c r="AI151" s="939"/>
      <c r="AJ151" s="939"/>
      <c r="AK151" s="939"/>
      <c r="AL151" s="939"/>
      <c r="AM151" s="939"/>
      <c r="AN151" s="939"/>
      <c r="AO151" s="939"/>
      <c r="AP151" s="939"/>
      <c r="AQ151" s="939"/>
      <c r="AR151" s="939"/>
      <c r="AS151" s="939"/>
      <c r="AT151" s="939"/>
      <c r="AU151" s="939"/>
      <c r="AV151" s="939"/>
      <c r="AW151" s="939"/>
      <c r="AX151" s="939"/>
      <c r="AY151" s="939"/>
      <c r="AZ151" s="939"/>
      <c r="BA151" s="939"/>
      <c r="BB151" s="939"/>
      <c r="BC151" s="939"/>
      <c r="BD151" s="939"/>
      <c r="BE151" s="939"/>
      <c r="BF151" s="954"/>
    </row>
    <row r="152" spans="1:58" s="408" customFormat="1" ht="15.5">
      <c r="A152" s="936"/>
      <c r="B152" s="416"/>
      <c r="C152" s="936"/>
      <c r="D152" s="579"/>
      <c r="E152" s="936">
        <v>63</v>
      </c>
      <c r="F152" s="936" t="s">
        <v>1042</v>
      </c>
      <c r="G152" s="936"/>
      <c r="H152" s="939"/>
      <c r="I152" s="939">
        <v>0.02</v>
      </c>
      <c r="J152" s="939"/>
      <c r="K152" s="939">
        <v>7.0000000000000007E-2</v>
      </c>
      <c r="L152" s="939"/>
      <c r="M152" s="939"/>
      <c r="N152" s="939"/>
      <c r="O152" s="939"/>
      <c r="P152" s="939"/>
      <c r="Q152" s="939"/>
      <c r="R152" s="939"/>
      <c r="S152" s="939"/>
      <c r="T152" s="939"/>
      <c r="U152" s="939"/>
      <c r="V152" s="939"/>
      <c r="W152" s="939"/>
      <c r="X152" s="939"/>
      <c r="Y152" s="939"/>
      <c r="Z152" s="939"/>
      <c r="AA152" s="939"/>
      <c r="AB152" s="939"/>
      <c r="AC152" s="939"/>
      <c r="AD152" s="939"/>
      <c r="AE152" s="939"/>
      <c r="AF152" s="939"/>
      <c r="AG152" s="939"/>
      <c r="AH152" s="939"/>
      <c r="AI152" s="939"/>
      <c r="AJ152" s="939"/>
      <c r="AK152" s="939"/>
      <c r="AL152" s="939"/>
      <c r="AM152" s="939"/>
      <c r="AN152" s="939"/>
      <c r="AO152" s="939"/>
      <c r="AP152" s="939"/>
      <c r="AQ152" s="939"/>
      <c r="AR152" s="939"/>
      <c r="AS152" s="939"/>
      <c r="AT152" s="939"/>
      <c r="AU152" s="939"/>
      <c r="AV152" s="939"/>
      <c r="AW152" s="939"/>
      <c r="AX152" s="939"/>
      <c r="AY152" s="939"/>
      <c r="AZ152" s="939"/>
      <c r="BA152" s="939"/>
      <c r="BB152" s="939"/>
      <c r="BC152" s="939"/>
      <c r="BD152" s="939"/>
      <c r="BE152" s="939"/>
      <c r="BF152" s="954"/>
    </row>
    <row r="153" spans="1:58" s="408" customFormat="1" ht="31">
      <c r="A153" s="936"/>
      <c r="B153" s="416"/>
      <c r="C153" s="936"/>
      <c r="D153" s="579"/>
      <c r="E153" s="936">
        <v>65</v>
      </c>
      <c r="F153" s="936" t="s">
        <v>1587</v>
      </c>
      <c r="G153" s="936"/>
      <c r="H153" s="939">
        <v>0.01</v>
      </c>
      <c r="I153" s="939">
        <v>0.14000000000000001</v>
      </c>
      <c r="J153" s="939"/>
      <c r="K153" s="939">
        <v>0.22</v>
      </c>
      <c r="L153" s="939">
        <v>0.03</v>
      </c>
      <c r="M153" s="939"/>
      <c r="N153" s="939"/>
      <c r="O153" s="939"/>
      <c r="P153" s="939"/>
      <c r="Q153" s="939"/>
      <c r="R153" s="939"/>
      <c r="S153" s="939"/>
      <c r="T153" s="939"/>
      <c r="U153" s="939"/>
      <c r="V153" s="939"/>
      <c r="W153" s="939"/>
      <c r="X153" s="939"/>
      <c r="Y153" s="939"/>
      <c r="Z153" s="939"/>
      <c r="AA153" s="939"/>
      <c r="AB153" s="939"/>
      <c r="AC153" s="939"/>
      <c r="AD153" s="939"/>
      <c r="AE153" s="939"/>
      <c r="AF153" s="939"/>
      <c r="AG153" s="939"/>
      <c r="AH153" s="939"/>
      <c r="AI153" s="939"/>
      <c r="AJ153" s="939"/>
      <c r="AK153" s="939"/>
      <c r="AL153" s="939"/>
      <c r="AM153" s="939"/>
      <c r="AN153" s="939"/>
      <c r="AO153" s="939"/>
      <c r="AP153" s="939"/>
      <c r="AQ153" s="939"/>
      <c r="AR153" s="939"/>
      <c r="AS153" s="939"/>
      <c r="AT153" s="939"/>
      <c r="AU153" s="939"/>
      <c r="AV153" s="939"/>
      <c r="AW153" s="939"/>
      <c r="AX153" s="939"/>
      <c r="AY153" s="939"/>
      <c r="AZ153" s="939"/>
      <c r="BA153" s="939"/>
      <c r="BB153" s="939"/>
      <c r="BC153" s="939"/>
      <c r="BD153" s="939"/>
      <c r="BE153" s="939"/>
      <c r="BF153" s="954"/>
    </row>
    <row r="154" spans="1:58" s="408" customFormat="1" ht="31">
      <c r="A154" s="936"/>
      <c r="B154" s="416"/>
      <c r="C154" s="936"/>
      <c r="D154" s="579"/>
      <c r="E154" s="936">
        <v>66</v>
      </c>
      <c r="F154" s="936" t="s">
        <v>1526</v>
      </c>
      <c r="G154" s="936"/>
      <c r="H154" s="939">
        <v>0.01</v>
      </c>
      <c r="I154" s="939">
        <v>0.02</v>
      </c>
      <c r="J154" s="939"/>
      <c r="K154" s="939">
        <v>0.15</v>
      </c>
      <c r="L154" s="939">
        <v>0.13</v>
      </c>
      <c r="M154" s="939"/>
      <c r="N154" s="939"/>
      <c r="O154" s="939"/>
      <c r="P154" s="939"/>
      <c r="Q154" s="939"/>
      <c r="R154" s="939"/>
      <c r="S154" s="939"/>
      <c r="T154" s="939"/>
      <c r="U154" s="939"/>
      <c r="V154" s="939"/>
      <c r="W154" s="939"/>
      <c r="X154" s="939"/>
      <c r="Y154" s="939"/>
      <c r="Z154" s="939"/>
      <c r="AA154" s="939"/>
      <c r="AB154" s="939"/>
      <c r="AC154" s="939"/>
      <c r="AD154" s="939"/>
      <c r="AE154" s="939"/>
      <c r="AF154" s="939"/>
      <c r="AG154" s="939"/>
      <c r="AH154" s="939"/>
      <c r="AI154" s="939"/>
      <c r="AJ154" s="939"/>
      <c r="AK154" s="939"/>
      <c r="AL154" s="939"/>
      <c r="AM154" s="939"/>
      <c r="AN154" s="939"/>
      <c r="AO154" s="939"/>
      <c r="AP154" s="939"/>
      <c r="AQ154" s="939"/>
      <c r="AR154" s="939"/>
      <c r="AS154" s="939"/>
      <c r="AT154" s="939"/>
      <c r="AU154" s="939"/>
      <c r="AV154" s="939"/>
      <c r="AW154" s="939"/>
      <c r="AX154" s="939"/>
      <c r="AY154" s="939"/>
      <c r="AZ154" s="939"/>
      <c r="BA154" s="939"/>
      <c r="BB154" s="939"/>
      <c r="BC154" s="939"/>
      <c r="BD154" s="939"/>
      <c r="BE154" s="939"/>
      <c r="BF154" s="954"/>
    </row>
    <row r="155" spans="1:58" s="408" customFormat="1" ht="46.5">
      <c r="A155" s="936"/>
      <c r="B155" s="416"/>
      <c r="C155" s="936"/>
      <c r="D155" s="579"/>
      <c r="E155" s="936">
        <v>67</v>
      </c>
      <c r="F155" s="936" t="s">
        <v>1527</v>
      </c>
      <c r="G155" s="936"/>
      <c r="H155" s="939"/>
      <c r="I155" s="939"/>
      <c r="J155" s="939"/>
      <c r="K155" s="939">
        <v>0.43</v>
      </c>
      <c r="L155" s="939">
        <v>0.08</v>
      </c>
      <c r="M155" s="939"/>
      <c r="N155" s="939"/>
      <c r="O155" s="939"/>
      <c r="P155" s="939"/>
      <c r="Q155" s="939"/>
      <c r="R155" s="939"/>
      <c r="S155" s="939"/>
      <c r="T155" s="939"/>
      <c r="U155" s="939"/>
      <c r="V155" s="939"/>
      <c r="W155" s="939"/>
      <c r="X155" s="939"/>
      <c r="Y155" s="939"/>
      <c r="Z155" s="939"/>
      <c r="AA155" s="939"/>
      <c r="AB155" s="939"/>
      <c r="AC155" s="939"/>
      <c r="AD155" s="939"/>
      <c r="AE155" s="939"/>
      <c r="AF155" s="939"/>
      <c r="AG155" s="939"/>
      <c r="AH155" s="939"/>
      <c r="AI155" s="939"/>
      <c r="AJ155" s="939"/>
      <c r="AK155" s="939"/>
      <c r="AL155" s="939"/>
      <c r="AM155" s="939"/>
      <c r="AN155" s="939"/>
      <c r="AO155" s="939"/>
      <c r="AP155" s="939"/>
      <c r="AQ155" s="939"/>
      <c r="AR155" s="939"/>
      <c r="AS155" s="939"/>
      <c r="AT155" s="939"/>
      <c r="AU155" s="939"/>
      <c r="AV155" s="939"/>
      <c r="AW155" s="939"/>
      <c r="AX155" s="939"/>
      <c r="AY155" s="939"/>
      <c r="AZ155" s="939"/>
      <c r="BA155" s="939"/>
      <c r="BB155" s="939"/>
      <c r="BC155" s="939"/>
      <c r="BD155" s="939"/>
      <c r="BE155" s="939"/>
      <c r="BF155" s="954"/>
    </row>
    <row r="156" spans="1:58" s="408" customFormat="1" ht="31">
      <c r="A156" s="936"/>
      <c r="B156" s="416"/>
      <c r="C156" s="936"/>
      <c r="D156" s="579"/>
      <c r="E156" s="936">
        <v>68</v>
      </c>
      <c r="F156" s="936" t="s">
        <v>1043</v>
      </c>
      <c r="G156" s="936"/>
      <c r="H156" s="939">
        <v>0.02</v>
      </c>
      <c r="I156" s="939">
        <v>0.02</v>
      </c>
      <c r="J156" s="939"/>
      <c r="K156" s="939">
        <v>0.48</v>
      </c>
      <c r="L156" s="939">
        <v>0.01</v>
      </c>
      <c r="M156" s="939"/>
      <c r="N156" s="939"/>
      <c r="O156" s="939"/>
      <c r="P156" s="939"/>
      <c r="Q156" s="939"/>
      <c r="R156" s="939"/>
      <c r="S156" s="939"/>
      <c r="T156" s="939"/>
      <c r="U156" s="939"/>
      <c r="V156" s="939"/>
      <c r="W156" s="939"/>
      <c r="X156" s="939"/>
      <c r="Y156" s="939"/>
      <c r="Z156" s="939"/>
      <c r="AA156" s="939"/>
      <c r="AB156" s="939"/>
      <c r="AC156" s="939"/>
      <c r="AD156" s="939"/>
      <c r="AE156" s="939"/>
      <c r="AF156" s="939"/>
      <c r="AG156" s="939"/>
      <c r="AH156" s="939"/>
      <c r="AI156" s="939"/>
      <c r="AJ156" s="939"/>
      <c r="AK156" s="939"/>
      <c r="AL156" s="939"/>
      <c r="AM156" s="939"/>
      <c r="AN156" s="939"/>
      <c r="AO156" s="939"/>
      <c r="AP156" s="939"/>
      <c r="AQ156" s="939"/>
      <c r="AR156" s="939"/>
      <c r="AS156" s="939"/>
      <c r="AT156" s="939"/>
      <c r="AU156" s="939"/>
      <c r="AV156" s="939"/>
      <c r="AW156" s="939"/>
      <c r="AX156" s="939"/>
      <c r="AY156" s="939"/>
      <c r="AZ156" s="939"/>
      <c r="BA156" s="939"/>
      <c r="BB156" s="939"/>
      <c r="BC156" s="939"/>
      <c r="BD156" s="939"/>
      <c r="BE156" s="939"/>
      <c r="BF156" s="954"/>
    </row>
    <row r="157" spans="1:58" s="408" customFormat="1" ht="15.5">
      <c r="A157" s="936"/>
      <c r="B157" s="416"/>
      <c r="C157" s="936"/>
      <c r="D157" s="579"/>
      <c r="E157" s="936">
        <v>69</v>
      </c>
      <c r="F157" s="936">
        <v>382.38799999999998</v>
      </c>
      <c r="G157" s="936"/>
      <c r="H157" s="939"/>
      <c r="I157" s="939"/>
      <c r="J157" s="939"/>
      <c r="K157" s="939"/>
      <c r="L157" s="939"/>
      <c r="M157" s="939"/>
      <c r="N157" s="939"/>
      <c r="O157" s="939">
        <v>0.01</v>
      </c>
      <c r="P157" s="939"/>
      <c r="Q157" s="939"/>
      <c r="R157" s="939"/>
      <c r="S157" s="939"/>
      <c r="T157" s="939"/>
      <c r="U157" s="939"/>
      <c r="V157" s="939"/>
      <c r="W157" s="939"/>
      <c r="X157" s="939"/>
      <c r="Y157" s="939"/>
      <c r="Z157" s="939"/>
      <c r="AA157" s="939"/>
      <c r="AB157" s="939"/>
      <c r="AC157" s="939"/>
      <c r="AD157" s="939"/>
      <c r="AE157" s="939"/>
      <c r="AF157" s="939"/>
      <c r="AG157" s="939"/>
      <c r="AH157" s="939"/>
      <c r="AI157" s="939"/>
      <c r="AJ157" s="939"/>
      <c r="AK157" s="939"/>
      <c r="AL157" s="939"/>
      <c r="AM157" s="939"/>
      <c r="AN157" s="939"/>
      <c r="AO157" s="939"/>
      <c r="AP157" s="939"/>
      <c r="AQ157" s="939"/>
      <c r="AR157" s="939"/>
      <c r="AS157" s="939"/>
      <c r="AT157" s="939"/>
      <c r="AU157" s="939"/>
      <c r="AV157" s="939"/>
      <c r="AW157" s="939"/>
      <c r="AX157" s="939"/>
      <c r="AY157" s="939"/>
      <c r="AZ157" s="939"/>
      <c r="BA157" s="939"/>
      <c r="BB157" s="939"/>
      <c r="BC157" s="939"/>
      <c r="BD157" s="939"/>
      <c r="BE157" s="939"/>
      <c r="BF157" s="954"/>
    </row>
    <row r="158" spans="1:58" s="408" customFormat="1" ht="15.5">
      <c r="A158" s="936"/>
      <c r="B158" s="416"/>
      <c r="C158" s="936"/>
      <c r="D158" s="579"/>
      <c r="E158" s="936">
        <v>70</v>
      </c>
      <c r="F158" s="936" t="s">
        <v>1528</v>
      </c>
      <c r="G158" s="936"/>
      <c r="H158" s="939"/>
      <c r="I158" s="939"/>
      <c r="J158" s="939"/>
      <c r="K158" s="939"/>
      <c r="L158" s="939"/>
      <c r="M158" s="939"/>
      <c r="N158" s="939"/>
      <c r="O158" s="939">
        <v>0.02</v>
      </c>
      <c r="P158" s="939"/>
      <c r="Q158" s="939"/>
      <c r="R158" s="939"/>
      <c r="S158" s="939"/>
      <c r="T158" s="939"/>
      <c r="U158" s="939"/>
      <c r="V158" s="939"/>
      <c r="W158" s="939"/>
      <c r="X158" s="939"/>
      <c r="Y158" s="939"/>
      <c r="Z158" s="939"/>
      <c r="AA158" s="939"/>
      <c r="AB158" s="939"/>
      <c r="AC158" s="939"/>
      <c r="AD158" s="939"/>
      <c r="AE158" s="939"/>
      <c r="AF158" s="939"/>
      <c r="AG158" s="939"/>
      <c r="AH158" s="939"/>
      <c r="AI158" s="939"/>
      <c r="AJ158" s="939"/>
      <c r="AK158" s="939"/>
      <c r="AL158" s="939"/>
      <c r="AM158" s="939"/>
      <c r="AN158" s="939"/>
      <c r="AO158" s="939"/>
      <c r="AP158" s="939"/>
      <c r="AQ158" s="939"/>
      <c r="AR158" s="939"/>
      <c r="AS158" s="939"/>
      <c r="AT158" s="939"/>
      <c r="AU158" s="939"/>
      <c r="AV158" s="939"/>
      <c r="AW158" s="939"/>
      <c r="AX158" s="939"/>
      <c r="AY158" s="939"/>
      <c r="AZ158" s="939"/>
      <c r="BA158" s="939"/>
      <c r="BB158" s="939"/>
      <c r="BC158" s="939"/>
      <c r="BD158" s="939"/>
      <c r="BE158" s="939"/>
      <c r="BF158" s="954"/>
    </row>
    <row r="159" spans="1:58" s="408" customFormat="1" ht="15.5">
      <c r="A159" s="936"/>
      <c r="B159" s="416"/>
      <c r="C159" s="936"/>
      <c r="D159" s="579"/>
      <c r="E159" s="936">
        <v>92</v>
      </c>
      <c r="F159" s="936">
        <v>465</v>
      </c>
      <c r="G159" s="936"/>
      <c r="H159" s="939"/>
      <c r="I159" s="939"/>
      <c r="J159" s="939"/>
      <c r="K159" s="939"/>
      <c r="L159" s="939"/>
      <c r="M159" s="939"/>
      <c r="N159" s="939"/>
      <c r="O159" s="939"/>
      <c r="P159" s="939"/>
      <c r="Q159" s="939"/>
      <c r="R159" s="939"/>
      <c r="S159" s="939"/>
      <c r="T159" s="939"/>
      <c r="U159" s="939"/>
      <c r="V159" s="939"/>
      <c r="W159" s="939"/>
      <c r="X159" s="939"/>
      <c r="Y159" s="939"/>
      <c r="Z159" s="939"/>
      <c r="AA159" s="939"/>
      <c r="AB159" s="939"/>
      <c r="AC159" s="939"/>
      <c r="AD159" s="939"/>
      <c r="AE159" s="939"/>
      <c r="AF159" s="939"/>
      <c r="AG159" s="939"/>
      <c r="AH159" s="939"/>
      <c r="AI159" s="939"/>
      <c r="AJ159" s="939"/>
      <c r="AK159" s="939"/>
      <c r="AL159" s="939"/>
      <c r="AM159" s="939"/>
      <c r="AN159" s="939"/>
      <c r="AO159" s="939"/>
      <c r="AP159" s="939"/>
      <c r="AQ159" s="939"/>
      <c r="AR159" s="939"/>
      <c r="AS159" s="939"/>
      <c r="AT159" s="939"/>
      <c r="AU159" s="939"/>
      <c r="AV159" s="939"/>
      <c r="AW159" s="939"/>
      <c r="AX159" s="939"/>
      <c r="AY159" s="939"/>
      <c r="AZ159" s="939"/>
      <c r="BA159" s="939"/>
      <c r="BB159" s="939"/>
      <c r="BC159" s="939"/>
      <c r="BD159" s="939"/>
      <c r="BE159" s="939"/>
      <c r="BF159" s="954"/>
    </row>
    <row r="160" spans="1:58" s="408" customFormat="1" ht="15.5">
      <c r="A160" s="936"/>
      <c r="B160" s="416"/>
      <c r="C160" s="936"/>
      <c r="D160" s="579"/>
      <c r="E160" s="936">
        <v>8</v>
      </c>
      <c r="F160" s="936" t="s">
        <v>1044</v>
      </c>
      <c r="G160" s="936"/>
      <c r="H160" s="957"/>
      <c r="I160" s="957"/>
      <c r="J160" s="957"/>
      <c r="K160" s="957"/>
      <c r="L160" s="957"/>
      <c r="M160" s="957"/>
      <c r="N160" s="957"/>
      <c r="O160" s="957"/>
      <c r="P160" s="957"/>
      <c r="Q160" s="957"/>
      <c r="R160" s="957"/>
      <c r="S160" s="957"/>
      <c r="T160" s="957"/>
      <c r="U160" s="957"/>
      <c r="V160" s="957"/>
      <c r="W160" s="957"/>
      <c r="X160" s="957"/>
      <c r="Y160" s="957"/>
      <c r="Z160" s="957"/>
      <c r="AA160" s="957"/>
      <c r="AB160" s="957"/>
      <c r="AC160" s="957"/>
      <c r="AD160" s="957"/>
      <c r="AE160" s="957"/>
      <c r="AF160" s="957"/>
      <c r="AG160" s="957"/>
      <c r="AH160" s="957"/>
      <c r="AI160" s="957"/>
      <c r="AJ160" s="957"/>
      <c r="AK160" s="957"/>
      <c r="AL160" s="957"/>
      <c r="AM160" s="957"/>
      <c r="AN160" s="957"/>
      <c r="AO160" s="957"/>
      <c r="AP160" s="957"/>
      <c r="AQ160" s="957"/>
      <c r="AR160" s="957"/>
      <c r="AS160" s="957"/>
      <c r="AT160" s="957"/>
      <c r="AU160" s="957"/>
      <c r="AV160" s="957"/>
      <c r="AW160" s="957"/>
      <c r="AX160" s="957"/>
      <c r="AY160" s="957"/>
      <c r="AZ160" s="957"/>
      <c r="BA160" s="957"/>
      <c r="BB160" s="957"/>
      <c r="BC160" s="957"/>
      <c r="BD160" s="957"/>
      <c r="BE160" s="957"/>
      <c r="BF160" s="954"/>
    </row>
    <row r="161" spans="1:58" s="943" customFormat="1" ht="15.5">
      <c r="A161" s="934">
        <v>22</v>
      </c>
      <c r="B161" s="935" t="s">
        <v>395</v>
      </c>
      <c r="C161" s="934"/>
      <c r="D161" s="937">
        <v>8.07</v>
      </c>
      <c r="E161" s="936"/>
      <c r="F161" s="936"/>
      <c r="G161" s="934"/>
      <c r="H161" s="942"/>
      <c r="I161" s="942"/>
      <c r="J161" s="942"/>
      <c r="K161" s="942"/>
      <c r="L161" s="942"/>
      <c r="M161" s="942"/>
      <c r="N161" s="942"/>
      <c r="O161" s="942"/>
      <c r="P161" s="942"/>
      <c r="Q161" s="942"/>
      <c r="R161" s="942"/>
      <c r="S161" s="942"/>
      <c r="T161" s="942"/>
      <c r="U161" s="942"/>
      <c r="V161" s="942"/>
      <c r="W161" s="942"/>
      <c r="X161" s="942"/>
      <c r="Y161" s="942"/>
      <c r="Z161" s="942"/>
      <c r="AA161" s="942"/>
      <c r="AB161" s="942"/>
      <c r="AC161" s="942"/>
      <c r="AD161" s="942"/>
      <c r="AE161" s="942"/>
      <c r="AF161" s="942"/>
      <c r="AG161" s="942"/>
      <c r="AH161" s="942"/>
      <c r="AI161" s="942"/>
      <c r="AJ161" s="942"/>
      <c r="AK161" s="942"/>
      <c r="AL161" s="942"/>
      <c r="AM161" s="942"/>
      <c r="AN161" s="942"/>
      <c r="AO161" s="942"/>
      <c r="AP161" s="942"/>
      <c r="AQ161" s="942"/>
      <c r="AR161" s="942"/>
      <c r="AS161" s="942"/>
      <c r="AT161" s="942"/>
      <c r="AU161" s="942"/>
      <c r="AV161" s="942"/>
      <c r="AW161" s="942"/>
      <c r="AX161" s="942"/>
      <c r="AY161" s="942"/>
      <c r="AZ161" s="942"/>
      <c r="BA161" s="942"/>
      <c r="BB161" s="942"/>
      <c r="BC161" s="942"/>
      <c r="BD161" s="942"/>
      <c r="BE161" s="942"/>
      <c r="BF161" s="956"/>
    </row>
    <row r="162" spans="1:58" s="943" customFormat="1" ht="15.5">
      <c r="A162" s="934"/>
      <c r="B162" s="348" t="s">
        <v>1202</v>
      </c>
      <c r="C162" s="360" t="s">
        <v>114</v>
      </c>
      <c r="D162" s="812">
        <v>5</v>
      </c>
      <c r="E162" s="936"/>
      <c r="F162" s="936"/>
      <c r="G162" s="934"/>
      <c r="H162" s="942"/>
      <c r="I162" s="942"/>
      <c r="J162" s="942"/>
      <c r="K162" s="942"/>
      <c r="L162" s="942"/>
      <c r="M162" s="942"/>
      <c r="N162" s="942"/>
      <c r="O162" s="942"/>
      <c r="P162" s="942"/>
      <c r="Q162" s="942"/>
      <c r="R162" s="942"/>
      <c r="S162" s="942"/>
      <c r="T162" s="942"/>
      <c r="U162" s="942"/>
      <c r="V162" s="942"/>
      <c r="W162" s="942"/>
      <c r="X162" s="942"/>
      <c r="Y162" s="942"/>
      <c r="Z162" s="942"/>
      <c r="AA162" s="942"/>
      <c r="AB162" s="942"/>
      <c r="AC162" s="942"/>
      <c r="AD162" s="942"/>
      <c r="AE162" s="942"/>
      <c r="AF162" s="942"/>
      <c r="AG162" s="942"/>
      <c r="AH162" s="942"/>
      <c r="AI162" s="942"/>
      <c r="AJ162" s="942"/>
      <c r="AK162" s="942"/>
      <c r="AL162" s="942"/>
      <c r="AM162" s="942"/>
      <c r="AN162" s="942"/>
      <c r="AO162" s="942"/>
      <c r="AP162" s="942"/>
      <c r="AQ162" s="942"/>
      <c r="AR162" s="942"/>
      <c r="AS162" s="942"/>
      <c r="AT162" s="942"/>
      <c r="AU162" s="942"/>
      <c r="AV162" s="942"/>
      <c r="AW162" s="942"/>
      <c r="AX162" s="942"/>
      <c r="AY162" s="942"/>
      <c r="AZ162" s="942"/>
      <c r="BA162" s="942"/>
      <c r="BB162" s="942"/>
      <c r="BC162" s="942"/>
      <c r="BD162" s="942"/>
      <c r="BE162" s="942"/>
      <c r="BF162" s="956"/>
    </row>
    <row r="163" spans="1:58" s="361" customFormat="1" ht="15.5">
      <c r="A163" s="360"/>
      <c r="B163" s="348" t="s">
        <v>1203</v>
      </c>
      <c r="C163" s="360" t="s">
        <v>114</v>
      </c>
      <c r="D163" s="812">
        <v>3.0700000000000003</v>
      </c>
      <c r="E163" s="384"/>
      <c r="F163" s="384"/>
      <c r="G163" s="384"/>
      <c r="H163" s="921"/>
      <c r="I163" s="921"/>
      <c r="J163" s="921"/>
      <c r="K163" s="921"/>
      <c r="L163" s="921"/>
      <c r="M163" s="921"/>
      <c r="N163" s="921"/>
      <c r="O163" s="921"/>
      <c r="P163" s="921"/>
      <c r="Q163" s="921"/>
      <c r="R163" s="921"/>
      <c r="S163" s="921"/>
      <c r="T163" s="921"/>
      <c r="U163" s="921"/>
      <c r="V163" s="921"/>
      <c r="W163" s="921"/>
      <c r="X163" s="921"/>
      <c r="Y163" s="921"/>
      <c r="Z163" s="921"/>
      <c r="AA163" s="921"/>
      <c r="AB163" s="921"/>
      <c r="AC163" s="921"/>
      <c r="AD163" s="921"/>
      <c r="AE163" s="921"/>
      <c r="AF163" s="921"/>
      <c r="AG163" s="921"/>
      <c r="AH163" s="921"/>
      <c r="AI163" s="921"/>
      <c r="AJ163" s="921"/>
      <c r="AK163" s="921"/>
      <c r="AL163" s="921"/>
      <c r="AM163" s="921"/>
      <c r="AN163" s="921"/>
      <c r="AO163" s="921"/>
      <c r="AP163" s="921"/>
      <c r="AQ163" s="921"/>
      <c r="AR163" s="921"/>
      <c r="AS163" s="921"/>
      <c r="AT163" s="921"/>
      <c r="AU163" s="921"/>
      <c r="AV163" s="921"/>
      <c r="AW163" s="921"/>
      <c r="AX163" s="921"/>
      <c r="AY163" s="921"/>
      <c r="AZ163" s="921"/>
      <c r="BA163" s="921"/>
      <c r="BB163" s="921"/>
      <c r="BC163" s="921"/>
      <c r="BD163" s="921"/>
      <c r="BE163" s="921"/>
      <c r="BF163" s="361">
        <v>-7.5</v>
      </c>
    </row>
    <row r="164" spans="1:58" s="408" customFormat="1" ht="15.5">
      <c r="A164" s="936"/>
      <c r="B164" s="944"/>
      <c r="C164" s="945"/>
      <c r="D164" s="579"/>
      <c r="E164" s="936">
        <v>7</v>
      </c>
      <c r="F164" s="936">
        <v>1146</v>
      </c>
      <c r="G164" s="958"/>
      <c r="H164" s="939">
        <v>0.1</v>
      </c>
      <c r="I164" s="939"/>
      <c r="J164" s="939"/>
      <c r="K164" s="939"/>
      <c r="L164" s="939"/>
      <c r="M164" s="939"/>
      <c r="N164" s="939"/>
      <c r="O164" s="939"/>
      <c r="P164" s="939"/>
      <c r="Q164" s="939"/>
      <c r="R164" s="939"/>
      <c r="S164" s="939"/>
      <c r="T164" s="939"/>
      <c r="U164" s="939"/>
      <c r="V164" s="939"/>
      <c r="W164" s="939"/>
      <c r="X164" s="939"/>
      <c r="Y164" s="939"/>
      <c r="Z164" s="939"/>
      <c r="AA164" s="939"/>
      <c r="AB164" s="939"/>
      <c r="AC164" s="939"/>
      <c r="AD164" s="939"/>
      <c r="AE164" s="939"/>
      <c r="AF164" s="939"/>
      <c r="AG164" s="939"/>
      <c r="AH164" s="939"/>
      <c r="AI164" s="939"/>
      <c r="AJ164" s="939"/>
      <c r="AK164" s="939"/>
      <c r="AL164" s="939"/>
      <c r="AM164" s="939"/>
      <c r="AN164" s="939"/>
      <c r="AO164" s="939"/>
      <c r="AP164" s="939"/>
      <c r="AQ164" s="939"/>
      <c r="AR164" s="939"/>
      <c r="AS164" s="939"/>
      <c r="AT164" s="939"/>
      <c r="AU164" s="939"/>
      <c r="AV164" s="939"/>
      <c r="AW164" s="939"/>
      <c r="AX164" s="939"/>
      <c r="AY164" s="939"/>
      <c r="AZ164" s="939"/>
      <c r="BA164" s="939"/>
      <c r="BB164" s="939"/>
      <c r="BC164" s="939"/>
      <c r="BD164" s="939"/>
      <c r="BE164" s="939"/>
    </row>
    <row r="165" spans="1:58" s="408" customFormat="1" ht="15.5">
      <c r="A165" s="936"/>
      <c r="B165" s="944"/>
      <c r="C165" s="945"/>
      <c r="D165" s="579"/>
      <c r="E165" s="936">
        <v>6</v>
      </c>
      <c r="F165" s="936">
        <v>934</v>
      </c>
      <c r="G165" s="958"/>
      <c r="H165" s="939"/>
      <c r="I165" s="939"/>
      <c r="J165" s="939"/>
      <c r="K165" s="939"/>
      <c r="L165" s="939">
        <v>0.06</v>
      </c>
      <c r="M165" s="939"/>
      <c r="N165" s="939"/>
      <c r="O165" s="939"/>
      <c r="P165" s="939"/>
      <c r="Q165" s="939"/>
      <c r="R165" s="939"/>
      <c r="S165" s="939"/>
      <c r="T165" s="939"/>
      <c r="U165" s="939"/>
      <c r="V165" s="939"/>
      <c r="W165" s="939"/>
      <c r="X165" s="939"/>
      <c r="Y165" s="939"/>
      <c r="Z165" s="939"/>
      <c r="AA165" s="939"/>
      <c r="AB165" s="939"/>
      <c r="AC165" s="939"/>
      <c r="AD165" s="939"/>
      <c r="AE165" s="939"/>
      <c r="AF165" s="939"/>
      <c r="AG165" s="939"/>
      <c r="AH165" s="939"/>
      <c r="AI165" s="939"/>
      <c r="AJ165" s="939"/>
      <c r="AK165" s="939"/>
      <c r="AL165" s="939"/>
      <c r="AM165" s="939"/>
      <c r="AN165" s="939"/>
      <c r="AO165" s="939"/>
      <c r="AP165" s="939"/>
      <c r="AQ165" s="939"/>
      <c r="AR165" s="939"/>
      <c r="AS165" s="939"/>
      <c r="AT165" s="939"/>
      <c r="AU165" s="939"/>
      <c r="AV165" s="939"/>
      <c r="AW165" s="939"/>
      <c r="AX165" s="939"/>
      <c r="AY165" s="939"/>
      <c r="AZ165" s="939"/>
      <c r="BA165" s="939"/>
      <c r="BB165" s="939"/>
      <c r="BC165" s="939"/>
      <c r="BD165" s="939"/>
      <c r="BE165" s="939"/>
    </row>
    <row r="166" spans="1:58" s="408" customFormat="1" ht="15.5">
      <c r="A166" s="936"/>
      <c r="B166" s="944"/>
      <c r="C166" s="945"/>
      <c r="D166" s="579"/>
      <c r="E166" s="936" t="s">
        <v>1045</v>
      </c>
      <c r="F166" s="936" t="s">
        <v>1046</v>
      </c>
      <c r="G166" s="958"/>
      <c r="H166" s="939"/>
      <c r="I166" s="939"/>
      <c r="J166" s="939"/>
      <c r="K166" s="939"/>
      <c r="L166" s="939"/>
      <c r="M166" s="939"/>
      <c r="N166" s="939"/>
      <c r="O166" s="939"/>
      <c r="P166" s="939"/>
      <c r="Q166" s="939"/>
      <c r="R166" s="939"/>
      <c r="S166" s="939"/>
      <c r="T166" s="939"/>
      <c r="U166" s="939"/>
      <c r="V166" s="939"/>
      <c r="W166" s="939"/>
      <c r="X166" s="939"/>
      <c r="Y166" s="939"/>
      <c r="Z166" s="939"/>
      <c r="AA166" s="939"/>
      <c r="AB166" s="939"/>
      <c r="AC166" s="939"/>
      <c r="AD166" s="939"/>
      <c r="AE166" s="939"/>
      <c r="AF166" s="939"/>
      <c r="AG166" s="939"/>
      <c r="AH166" s="939"/>
      <c r="AI166" s="939"/>
      <c r="AJ166" s="939"/>
      <c r="AK166" s="939"/>
      <c r="AL166" s="939"/>
      <c r="AM166" s="939"/>
      <c r="AN166" s="939"/>
      <c r="AO166" s="939"/>
      <c r="AP166" s="939"/>
      <c r="AQ166" s="939"/>
      <c r="AR166" s="939"/>
      <c r="AS166" s="939"/>
      <c r="AT166" s="939"/>
      <c r="AU166" s="939"/>
      <c r="AV166" s="939"/>
      <c r="AW166" s="939"/>
      <c r="AX166" s="939"/>
      <c r="AY166" s="939"/>
      <c r="AZ166" s="939"/>
      <c r="BA166" s="939"/>
      <c r="BB166" s="939"/>
      <c r="BC166" s="939"/>
      <c r="BD166" s="939"/>
      <c r="BE166" s="939"/>
    </row>
    <row r="167" spans="1:58" s="408" customFormat="1" ht="31">
      <c r="A167" s="936"/>
      <c r="B167" s="944"/>
      <c r="C167" s="945"/>
      <c r="D167" s="579"/>
      <c r="E167" s="936" t="s">
        <v>1025</v>
      </c>
      <c r="F167" s="936" t="s">
        <v>1588</v>
      </c>
      <c r="G167" s="958"/>
      <c r="H167" s="939"/>
      <c r="I167" s="939"/>
      <c r="J167" s="939"/>
      <c r="K167" s="939"/>
      <c r="L167" s="939"/>
      <c r="M167" s="939"/>
      <c r="N167" s="939"/>
      <c r="O167" s="939"/>
      <c r="P167" s="939"/>
      <c r="Q167" s="939"/>
      <c r="R167" s="939"/>
      <c r="S167" s="939"/>
      <c r="T167" s="939"/>
      <c r="U167" s="939"/>
      <c r="V167" s="939"/>
      <c r="W167" s="939"/>
      <c r="X167" s="939"/>
      <c r="Y167" s="939"/>
      <c r="Z167" s="939"/>
      <c r="AA167" s="939"/>
      <c r="AB167" s="939"/>
      <c r="AC167" s="939"/>
      <c r="AD167" s="939"/>
      <c r="AE167" s="939"/>
      <c r="AF167" s="939"/>
      <c r="AG167" s="939"/>
      <c r="AH167" s="939"/>
      <c r="AI167" s="939"/>
      <c r="AJ167" s="939"/>
      <c r="AK167" s="939"/>
      <c r="AL167" s="939"/>
      <c r="AM167" s="939"/>
      <c r="AN167" s="939"/>
      <c r="AO167" s="939"/>
      <c r="AP167" s="939"/>
      <c r="AQ167" s="939"/>
      <c r="AR167" s="939"/>
      <c r="AS167" s="939"/>
      <c r="AT167" s="939"/>
      <c r="AU167" s="939"/>
      <c r="AV167" s="939"/>
      <c r="AW167" s="939"/>
      <c r="AX167" s="939"/>
      <c r="AY167" s="939"/>
      <c r="AZ167" s="939"/>
      <c r="BA167" s="939"/>
      <c r="BB167" s="939"/>
      <c r="BC167" s="939"/>
      <c r="BD167" s="939"/>
      <c r="BE167" s="939"/>
    </row>
    <row r="168" spans="1:58" s="408" customFormat="1" ht="31">
      <c r="A168" s="936"/>
      <c r="B168" s="944"/>
      <c r="C168" s="945"/>
      <c r="D168" s="579"/>
      <c r="E168" s="936" t="s">
        <v>1047</v>
      </c>
      <c r="F168" s="936" t="s">
        <v>1589</v>
      </c>
      <c r="G168" s="958"/>
      <c r="H168" s="939"/>
      <c r="I168" s="939"/>
      <c r="J168" s="939"/>
      <c r="K168" s="939"/>
      <c r="L168" s="939"/>
      <c r="M168" s="939"/>
      <c r="N168" s="939"/>
      <c r="O168" s="939"/>
      <c r="P168" s="939"/>
      <c r="Q168" s="939"/>
      <c r="R168" s="939"/>
      <c r="S168" s="939"/>
      <c r="T168" s="939"/>
      <c r="U168" s="939"/>
      <c r="V168" s="939"/>
      <c r="W168" s="939"/>
      <c r="X168" s="939"/>
      <c r="Y168" s="939"/>
      <c r="Z168" s="939"/>
      <c r="AA168" s="939"/>
      <c r="AB168" s="939"/>
      <c r="AC168" s="939"/>
      <c r="AD168" s="939"/>
      <c r="AE168" s="939"/>
      <c r="AF168" s="939"/>
      <c r="AG168" s="939"/>
      <c r="AH168" s="939"/>
      <c r="AI168" s="939"/>
      <c r="AJ168" s="939"/>
      <c r="AK168" s="939"/>
      <c r="AL168" s="939"/>
      <c r="AM168" s="939"/>
      <c r="AN168" s="939"/>
      <c r="AO168" s="939"/>
      <c r="AP168" s="939"/>
      <c r="AQ168" s="939"/>
      <c r="AR168" s="939"/>
      <c r="AS168" s="939"/>
      <c r="AT168" s="939"/>
      <c r="AU168" s="939"/>
      <c r="AV168" s="939"/>
      <c r="AW168" s="939"/>
      <c r="AX168" s="939"/>
      <c r="AY168" s="939"/>
      <c r="AZ168" s="939"/>
      <c r="BA168" s="939"/>
      <c r="BB168" s="939"/>
      <c r="BC168" s="939"/>
      <c r="BD168" s="939"/>
      <c r="BE168" s="939"/>
    </row>
    <row r="169" spans="1:58" s="408" customFormat="1" ht="31">
      <c r="A169" s="936"/>
      <c r="B169" s="944"/>
      <c r="C169" s="945"/>
      <c r="D169" s="579"/>
      <c r="E169" s="936" t="s">
        <v>1048</v>
      </c>
      <c r="F169" s="936" t="s">
        <v>1590</v>
      </c>
      <c r="G169" s="958"/>
      <c r="H169" s="939"/>
      <c r="I169" s="939"/>
      <c r="J169" s="939"/>
      <c r="K169" s="939"/>
      <c r="L169" s="939"/>
      <c r="M169" s="939"/>
      <c r="N169" s="939"/>
      <c r="O169" s="939"/>
      <c r="P169" s="939"/>
      <c r="Q169" s="939"/>
      <c r="R169" s="939"/>
      <c r="S169" s="939"/>
      <c r="T169" s="939"/>
      <c r="U169" s="939"/>
      <c r="V169" s="939"/>
      <c r="W169" s="939"/>
      <c r="X169" s="939"/>
      <c r="Y169" s="939"/>
      <c r="Z169" s="939"/>
      <c r="AA169" s="939"/>
      <c r="AB169" s="939"/>
      <c r="AC169" s="939"/>
      <c r="AD169" s="939"/>
      <c r="AE169" s="939"/>
      <c r="AF169" s="939"/>
      <c r="AG169" s="939"/>
      <c r="AH169" s="939"/>
      <c r="AI169" s="939"/>
      <c r="AJ169" s="939"/>
      <c r="AK169" s="939"/>
      <c r="AL169" s="939"/>
      <c r="AM169" s="939"/>
      <c r="AN169" s="939"/>
      <c r="AO169" s="939"/>
      <c r="AP169" s="939"/>
      <c r="AQ169" s="939"/>
      <c r="AR169" s="939"/>
      <c r="AS169" s="939"/>
      <c r="AT169" s="939"/>
      <c r="AU169" s="939"/>
      <c r="AV169" s="939"/>
      <c r="AW169" s="939"/>
      <c r="AX169" s="939"/>
      <c r="AY169" s="939"/>
      <c r="AZ169" s="939"/>
      <c r="BA169" s="939"/>
      <c r="BB169" s="939"/>
      <c r="BC169" s="939"/>
      <c r="BD169" s="939"/>
      <c r="BE169" s="939"/>
    </row>
    <row r="170" spans="1:58" s="408" customFormat="1" ht="15.5">
      <c r="A170" s="936"/>
      <c r="B170" s="944"/>
      <c r="C170" s="945"/>
      <c r="D170" s="579"/>
      <c r="E170" s="936" t="s">
        <v>1049</v>
      </c>
      <c r="F170" s="936" t="s">
        <v>1529</v>
      </c>
      <c r="G170" s="958"/>
      <c r="H170" s="939"/>
      <c r="I170" s="939"/>
      <c r="J170" s="939"/>
      <c r="K170" s="939"/>
      <c r="L170" s="939"/>
      <c r="M170" s="939"/>
      <c r="N170" s="939"/>
      <c r="O170" s="939"/>
      <c r="P170" s="939"/>
      <c r="Q170" s="939"/>
      <c r="R170" s="939"/>
      <c r="S170" s="939"/>
      <c r="T170" s="939"/>
      <c r="U170" s="939"/>
      <c r="V170" s="939"/>
      <c r="W170" s="939"/>
      <c r="X170" s="939"/>
      <c r="Y170" s="939"/>
      <c r="Z170" s="939"/>
      <c r="AA170" s="939"/>
      <c r="AB170" s="939"/>
      <c r="AC170" s="939"/>
      <c r="AD170" s="939"/>
      <c r="AE170" s="939"/>
      <c r="AF170" s="939"/>
      <c r="AG170" s="939"/>
      <c r="AH170" s="939"/>
      <c r="AI170" s="939"/>
      <c r="AJ170" s="939"/>
      <c r="AK170" s="939"/>
      <c r="AL170" s="939"/>
      <c r="AM170" s="939"/>
      <c r="AN170" s="939"/>
      <c r="AO170" s="939"/>
      <c r="AP170" s="939"/>
      <c r="AQ170" s="939"/>
      <c r="AR170" s="939"/>
      <c r="AS170" s="939"/>
      <c r="AT170" s="939"/>
      <c r="AU170" s="939"/>
      <c r="AV170" s="939"/>
      <c r="AW170" s="939"/>
      <c r="AX170" s="939"/>
      <c r="AY170" s="939"/>
      <c r="AZ170" s="939"/>
      <c r="BA170" s="939"/>
      <c r="BB170" s="939"/>
      <c r="BC170" s="939"/>
      <c r="BD170" s="939"/>
      <c r="BE170" s="939"/>
    </row>
    <row r="171" spans="1:58" s="408" customFormat="1" ht="15.5">
      <c r="A171" s="936"/>
      <c r="B171" s="944"/>
      <c r="C171" s="945"/>
      <c r="D171" s="579"/>
      <c r="E171" s="936" t="s">
        <v>1050</v>
      </c>
      <c r="F171" s="959" t="s">
        <v>1635</v>
      </c>
      <c r="G171" s="958"/>
      <c r="H171" s="939"/>
      <c r="I171" s="939"/>
      <c r="J171" s="939"/>
      <c r="K171" s="939"/>
      <c r="L171" s="939"/>
      <c r="M171" s="939"/>
      <c r="N171" s="939"/>
      <c r="O171" s="939"/>
      <c r="P171" s="939"/>
      <c r="Q171" s="939"/>
      <c r="R171" s="939"/>
      <c r="S171" s="939"/>
      <c r="T171" s="939"/>
      <c r="U171" s="939"/>
      <c r="V171" s="939"/>
      <c r="W171" s="939"/>
      <c r="X171" s="939"/>
      <c r="Y171" s="939"/>
      <c r="Z171" s="939"/>
      <c r="AA171" s="939"/>
      <c r="AB171" s="939"/>
      <c r="AC171" s="939"/>
      <c r="AD171" s="939"/>
      <c r="AE171" s="939"/>
      <c r="AF171" s="939"/>
      <c r="AG171" s="939"/>
      <c r="AH171" s="939"/>
      <c r="AI171" s="939"/>
      <c r="AJ171" s="939"/>
      <c r="AK171" s="939"/>
      <c r="AL171" s="939"/>
      <c r="AM171" s="939"/>
      <c r="AN171" s="939"/>
      <c r="AO171" s="939"/>
      <c r="AP171" s="939"/>
      <c r="AQ171" s="939"/>
      <c r="AR171" s="939"/>
      <c r="AS171" s="939"/>
      <c r="AT171" s="939"/>
      <c r="AU171" s="939"/>
      <c r="AV171" s="939"/>
      <c r="AW171" s="939"/>
      <c r="AX171" s="939"/>
      <c r="AY171" s="939"/>
      <c r="AZ171" s="939"/>
      <c r="BA171" s="939"/>
      <c r="BB171" s="939"/>
      <c r="BC171" s="939"/>
      <c r="BD171" s="939"/>
      <c r="BE171" s="939"/>
    </row>
    <row r="172" spans="1:58" s="408" customFormat="1" ht="15.5">
      <c r="A172" s="936"/>
      <c r="B172" s="944"/>
      <c r="C172" s="945"/>
      <c r="D172" s="579"/>
      <c r="E172" s="936" t="s">
        <v>1051</v>
      </c>
      <c r="F172" s="936" t="s">
        <v>1207</v>
      </c>
      <c r="G172" s="958"/>
      <c r="H172" s="939"/>
      <c r="I172" s="939"/>
      <c r="J172" s="939"/>
      <c r="K172" s="939"/>
      <c r="L172" s="939"/>
      <c r="M172" s="939"/>
      <c r="N172" s="939"/>
      <c r="O172" s="939"/>
      <c r="P172" s="939"/>
      <c r="Q172" s="939"/>
      <c r="R172" s="939"/>
      <c r="S172" s="939"/>
      <c r="T172" s="939"/>
      <c r="U172" s="939"/>
      <c r="V172" s="939"/>
      <c r="W172" s="939"/>
      <c r="X172" s="939"/>
      <c r="Y172" s="939"/>
      <c r="Z172" s="939"/>
      <c r="AA172" s="939"/>
      <c r="AB172" s="939"/>
      <c r="AC172" s="939"/>
      <c r="AD172" s="939"/>
      <c r="AE172" s="939"/>
      <c r="AF172" s="939"/>
      <c r="AG172" s="939"/>
      <c r="AH172" s="939"/>
      <c r="AI172" s="939"/>
      <c r="AJ172" s="939"/>
      <c r="AK172" s="939"/>
      <c r="AL172" s="939"/>
      <c r="AM172" s="939"/>
      <c r="AN172" s="939"/>
      <c r="AO172" s="939"/>
      <c r="AP172" s="939"/>
      <c r="AQ172" s="939"/>
      <c r="AR172" s="939"/>
      <c r="AS172" s="939"/>
      <c r="AT172" s="939"/>
      <c r="AU172" s="939"/>
      <c r="AV172" s="939"/>
      <c r="AW172" s="939"/>
      <c r="AX172" s="939"/>
      <c r="AY172" s="939"/>
      <c r="AZ172" s="939"/>
      <c r="BA172" s="939"/>
      <c r="BB172" s="939"/>
      <c r="BC172" s="939"/>
      <c r="BD172" s="939"/>
      <c r="BE172" s="939"/>
    </row>
    <row r="173" spans="1:58" s="408" customFormat="1" ht="31">
      <c r="A173" s="936"/>
      <c r="B173" s="944"/>
      <c r="C173" s="945"/>
      <c r="D173" s="579"/>
      <c r="E173" s="936" t="s">
        <v>1052</v>
      </c>
      <c r="F173" s="941" t="s">
        <v>1591</v>
      </c>
      <c r="G173" s="958"/>
      <c r="H173" s="939"/>
      <c r="I173" s="939"/>
      <c r="J173" s="939"/>
      <c r="K173" s="939"/>
      <c r="L173" s="939"/>
      <c r="M173" s="939"/>
      <c r="N173" s="939"/>
      <c r="O173" s="939"/>
      <c r="P173" s="939"/>
      <c r="Q173" s="939"/>
      <c r="R173" s="939"/>
      <c r="S173" s="939"/>
      <c r="T173" s="939"/>
      <c r="U173" s="939"/>
      <c r="V173" s="939"/>
      <c r="W173" s="939"/>
      <c r="X173" s="939"/>
      <c r="Y173" s="939"/>
      <c r="Z173" s="939"/>
      <c r="AA173" s="939"/>
      <c r="AB173" s="939"/>
      <c r="AC173" s="939"/>
      <c r="AD173" s="939"/>
      <c r="AE173" s="939"/>
      <c r="AF173" s="939"/>
      <c r="AG173" s="939"/>
      <c r="AH173" s="939"/>
      <c r="AI173" s="939"/>
      <c r="AJ173" s="939"/>
      <c r="AK173" s="939"/>
      <c r="AL173" s="939"/>
      <c r="AM173" s="939"/>
      <c r="AN173" s="939"/>
      <c r="AO173" s="939"/>
      <c r="AP173" s="939"/>
      <c r="AQ173" s="939"/>
      <c r="AR173" s="939"/>
      <c r="AS173" s="939"/>
      <c r="AT173" s="939"/>
      <c r="AU173" s="939"/>
      <c r="AV173" s="939"/>
      <c r="AW173" s="939"/>
      <c r="AX173" s="939"/>
      <c r="AY173" s="939"/>
      <c r="AZ173" s="939"/>
      <c r="BA173" s="939"/>
      <c r="BB173" s="939"/>
      <c r="BC173" s="939"/>
      <c r="BD173" s="939"/>
      <c r="BE173" s="939"/>
    </row>
    <row r="174" spans="1:58" s="408" customFormat="1" ht="31">
      <c r="A174" s="936"/>
      <c r="B174" s="944"/>
      <c r="C174" s="945"/>
      <c r="D174" s="579"/>
      <c r="E174" s="936" t="s">
        <v>1053</v>
      </c>
      <c r="F174" s="936" t="s">
        <v>1530</v>
      </c>
      <c r="G174" s="958"/>
      <c r="H174" s="939"/>
      <c r="I174" s="939"/>
      <c r="J174" s="939"/>
      <c r="K174" s="939"/>
      <c r="L174" s="939"/>
      <c r="M174" s="939"/>
      <c r="N174" s="939"/>
      <c r="O174" s="939"/>
      <c r="P174" s="939"/>
      <c r="Q174" s="939"/>
      <c r="R174" s="939"/>
      <c r="S174" s="939"/>
      <c r="T174" s="939"/>
      <c r="U174" s="939"/>
      <c r="V174" s="939"/>
      <c r="W174" s="939"/>
      <c r="X174" s="939"/>
      <c r="Y174" s="939"/>
      <c r="Z174" s="939"/>
      <c r="AA174" s="939"/>
      <c r="AB174" s="939"/>
      <c r="AC174" s="939"/>
      <c r="AD174" s="939"/>
      <c r="AE174" s="939"/>
      <c r="AF174" s="939"/>
      <c r="AG174" s="939"/>
      <c r="AH174" s="939"/>
      <c r="AI174" s="939"/>
      <c r="AJ174" s="939"/>
      <c r="AK174" s="939"/>
      <c r="AL174" s="939"/>
      <c r="AM174" s="939"/>
      <c r="AN174" s="939"/>
      <c r="AO174" s="939"/>
      <c r="AP174" s="939"/>
      <c r="AQ174" s="939"/>
      <c r="AR174" s="939"/>
      <c r="AS174" s="939"/>
      <c r="AT174" s="939"/>
      <c r="AU174" s="939"/>
      <c r="AV174" s="939"/>
      <c r="AW174" s="939"/>
      <c r="AX174" s="939"/>
      <c r="AY174" s="939"/>
      <c r="AZ174" s="939"/>
      <c r="BA174" s="939"/>
      <c r="BB174" s="939"/>
      <c r="BC174" s="939"/>
      <c r="BD174" s="939"/>
      <c r="BE174" s="939"/>
    </row>
    <row r="175" spans="1:58" s="408" customFormat="1" ht="15.5">
      <c r="A175" s="936"/>
      <c r="B175" s="944"/>
      <c r="C175" s="945"/>
      <c r="D175" s="579"/>
      <c r="E175" s="936" t="s">
        <v>1054</v>
      </c>
      <c r="F175" s="941" t="s">
        <v>1531</v>
      </c>
      <c r="G175" s="958"/>
      <c r="H175" s="939"/>
      <c r="I175" s="939"/>
      <c r="J175" s="939"/>
      <c r="K175" s="939"/>
      <c r="L175" s="939"/>
      <c r="M175" s="939"/>
      <c r="N175" s="939"/>
      <c r="O175" s="939"/>
      <c r="P175" s="939"/>
      <c r="Q175" s="939"/>
      <c r="R175" s="939"/>
      <c r="S175" s="939"/>
      <c r="T175" s="939"/>
      <c r="U175" s="939"/>
      <c r="V175" s="939"/>
      <c r="W175" s="939"/>
      <c r="X175" s="939"/>
      <c r="Y175" s="939"/>
      <c r="Z175" s="939"/>
      <c r="AA175" s="939"/>
      <c r="AB175" s="939"/>
      <c r="AC175" s="939"/>
      <c r="AD175" s="939"/>
      <c r="AE175" s="939"/>
      <c r="AF175" s="939"/>
      <c r="AG175" s="939"/>
      <c r="AH175" s="939"/>
      <c r="AI175" s="939"/>
      <c r="AJ175" s="939"/>
      <c r="AK175" s="939"/>
      <c r="AL175" s="939"/>
      <c r="AM175" s="939"/>
      <c r="AN175" s="939"/>
      <c r="AO175" s="939"/>
      <c r="AP175" s="939"/>
      <c r="AQ175" s="939"/>
      <c r="AR175" s="939"/>
      <c r="AS175" s="939"/>
      <c r="AT175" s="939"/>
      <c r="AU175" s="939"/>
      <c r="AV175" s="939"/>
      <c r="AW175" s="939"/>
      <c r="AX175" s="939"/>
      <c r="AY175" s="939"/>
      <c r="AZ175" s="939"/>
      <c r="BA175" s="939"/>
      <c r="BB175" s="939"/>
      <c r="BC175" s="939"/>
      <c r="BD175" s="939"/>
      <c r="BE175" s="939"/>
    </row>
    <row r="176" spans="1:58" s="408" customFormat="1" ht="15.5">
      <c r="A176" s="936"/>
      <c r="B176" s="944"/>
      <c r="C176" s="945"/>
      <c r="D176" s="579"/>
      <c r="E176" s="936" t="s">
        <v>1055</v>
      </c>
      <c r="F176" s="936" t="s">
        <v>1592</v>
      </c>
      <c r="G176" s="958"/>
      <c r="H176" s="939"/>
      <c r="I176" s="939"/>
      <c r="J176" s="939"/>
      <c r="K176" s="939"/>
      <c r="L176" s="939"/>
      <c r="M176" s="939"/>
      <c r="N176" s="939"/>
      <c r="O176" s="939"/>
      <c r="P176" s="939"/>
      <c r="Q176" s="939"/>
      <c r="R176" s="939"/>
      <c r="S176" s="939"/>
      <c r="T176" s="939"/>
      <c r="U176" s="939"/>
      <c r="V176" s="939"/>
      <c r="W176" s="939"/>
      <c r="X176" s="939"/>
      <c r="Y176" s="939"/>
      <c r="Z176" s="939"/>
      <c r="AA176" s="939"/>
      <c r="AB176" s="939"/>
      <c r="AC176" s="939"/>
      <c r="AD176" s="939"/>
      <c r="AE176" s="939"/>
      <c r="AF176" s="939"/>
      <c r="AG176" s="939"/>
      <c r="AH176" s="939"/>
      <c r="AI176" s="939"/>
      <c r="AJ176" s="939"/>
      <c r="AK176" s="939"/>
      <c r="AL176" s="939"/>
      <c r="AM176" s="939"/>
      <c r="AN176" s="939"/>
      <c r="AO176" s="939"/>
      <c r="AP176" s="939"/>
      <c r="AQ176" s="939"/>
      <c r="AR176" s="939"/>
      <c r="AS176" s="939"/>
      <c r="AT176" s="939"/>
      <c r="AU176" s="939"/>
      <c r="AV176" s="939"/>
      <c r="AW176" s="939"/>
      <c r="AX176" s="939"/>
      <c r="AY176" s="939"/>
      <c r="AZ176" s="939"/>
      <c r="BA176" s="939"/>
      <c r="BB176" s="939"/>
      <c r="BC176" s="939"/>
      <c r="BD176" s="939"/>
      <c r="BE176" s="939"/>
    </row>
    <row r="177" spans="1:57" s="408" customFormat="1" ht="31">
      <c r="A177" s="936"/>
      <c r="B177" s="944"/>
      <c r="C177" s="945"/>
      <c r="D177" s="579"/>
      <c r="E177" s="936" t="s">
        <v>1056</v>
      </c>
      <c r="F177" s="936" t="s">
        <v>1532</v>
      </c>
      <c r="G177" s="958"/>
      <c r="H177" s="939"/>
      <c r="I177" s="939"/>
      <c r="J177" s="939"/>
      <c r="K177" s="939"/>
      <c r="L177" s="939"/>
      <c r="M177" s="939"/>
      <c r="N177" s="939"/>
      <c r="O177" s="939"/>
      <c r="P177" s="939"/>
      <c r="Q177" s="939"/>
      <c r="R177" s="939"/>
      <c r="S177" s="939"/>
      <c r="T177" s="939"/>
      <c r="U177" s="939"/>
      <c r="V177" s="939"/>
      <c r="W177" s="939"/>
      <c r="X177" s="939"/>
      <c r="Y177" s="939"/>
      <c r="Z177" s="939"/>
      <c r="AA177" s="939"/>
      <c r="AB177" s="939"/>
      <c r="AC177" s="939"/>
      <c r="AD177" s="939"/>
      <c r="AE177" s="939"/>
      <c r="AF177" s="939"/>
      <c r="AG177" s="939"/>
      <c r="AH177" s="939"/>
      <c r="AI177" s="939"/>
      <c r="AJ177" s="939"/>
      <c r="AK177" s="939"/>
      <c r="AL177" s="939"/>
      <c r="AM177" s="939"/>
      <c r="AN177" s="939"/>
      <c r="AO177" s="939"/>
      <c r="AP177" s="939"/>
      <c r="AQ177" s="939"/>
      <c r="AR177" s="939"/>
      <c r="AS177" s="939"/>
      <c r="AT177" s="939"/>
      <c r="AU177" s="939"/>
      <c r="AV177" s="939"/>
      <c r="AW177" s="939"/>
      <c r="AX177" s="939"/>
      <c r="AY177" s="939"/>
      <c r="AZ177" s="939"/>
      <c r="BA177" s="939"/>
      <c r="BB177" s="939"/>
      <c r="BC177" s="939"/>
      <c r="BD177" s="939"/>
      <c r="BE177" s="939"/>
    </row>
    <row r="178" spans="1:57" s="408" customFormat="1" ht="15.5">
      <c r="A178" s="936"/>
      <c r="B178" s="944"/>
      <c r="C178" s="945"/>
      <c r="D178" s="579"/>
      <c r="E178" s="936" t="s">
        <v>1057</v>
      </c>
      <c r="F178" s="936" t="s">
        <v>1533</v>
      </c>
      <c r="G178" s="958"/>
      <c r="H178" s="939"/>
      <c r="I178" s="939"/>
      <c r="J178" s="939"/>
      <c r="K178" s="939"/>
      <c r="L178" s="939"/>
      <c r="M178" s="939"/>
      <c r="N178" s="939"/>
      <c r="O178" s="939"/>
      <c r="P178" s="939"/>
      <c r="Q178" s="939"/>
      <c r="R178" s="939"/>
      <c r="S178" s="939"/>
      <c r="T178" s="939"/>
      <c r="U178" s="939"/>
      <c r="V178" s="939"/>
      <c r="W178" s="939"/>
      <c r="X178" s="939"/>
      <c r="Y178" s="939"/>
      <c r="Z178" s="939"/>
      <c r="AA178" s="939"/>
      <c r="AB178" s="939"/>
      <c r="AC178" s="939"/>
      <c r="AD178" s="939"/>
      <c r="AE178" s="939"/>
      <c r="AF178" s="939"/>
      <c r="AG178" s="939"/>
      <c r="AH178" s="939"/>
      <c r="AI178" s="939"/>
      <c r="AJ178" s="939"/>
      <c r="AK178" s="939"/>
      <c r="AL178" s="939"/>
      <c r="AM178" s="939"/>
      <c r="AN178" s="939"/>
      <c r="AO178" s="939"/>
      <c r="AP178" s="939"/>
      <c r="AQ178" s="939"/>
      <c r="AR178" s="939"/>
      <c r="AS178" s="939"/>
      <c r="AT178" s="939"/>
      <c r="AU178" s="939"/>
      <c r="AV178" s="939"/>
      <c r="AW178" s="939"/>
      <c r="AX178" s="939"/>
      <c r="AY178" s="939"/>
      <c r="AZ178" s="939"/>
      <c r="BA178" s="939"/>
      <c r="BB178" s="939"/>
      <c r="BC178" s="939"/>
      <c r="BD178" s="939"/>
      <c r="BE178" s="939"/>
    </row>
    <row r="179" spans="1:57" s="408" customFormat="1" ht="15.5">
      <c r="A179" s="936"/>
      <c r="B179" s="944"/>
      <c r="C179" s="945"/>
      <c r="D179" s="579"/>
      <c r="E179" s="936">
        <v>12</v>
      </c>
      <c r="F179" s="936" t="s">
        <v>1058</v>
      </c>
      <c r="G179" s="958"/>
      <c r="H179" s="939"/>
      <c r="I179" s="939"/>
      <c r="J179" s="939"/>
      <c r="K179" s="939"/>
      <c r="L179" s="939"/>
      <c r="M179" s="939"/>
      <c r="N179" s="939"/>
      <c r="O179" s="939"/>
      <c r="P179" s="939"/>
      <c r="Q179" s="939"/>
      <c r="R179" s="939"/>
      <c r="S179" s="939"/>
      <c r="T179" s="939"/>
      <c r="U179" s="939"/>
      <c r="V179" s="939"/>
      <c r="W179" s="939"/>
      <c r="X179" s="939"/>
      <c r="Y179" s="939"/>
      <c r="Z179" s="939"/>
      <c r="AA179" s="939"/>
      <c r="AB179" s="939"/>
      <c r="AC179" s="939"/>
      <c r="AD179" s="939"/>
      <c r="AE179" s="939"/>
      <c r="AF179" s="939"/>
      <c r="AG179" s="939"/>
      <c r="AH179" s="939"/>
      <c r="AI179" s="939"/>
      <c r="AJ179" s="939"/>
      <c r="AK179" s="939"/>
      <c r="AL179" s="939"/>
      <c r="AM179" s="939"/>
      <c r="AN179" s="939"/>
      <c r="AO179" s="939"/>
      <c r="AP179" s="939"/>
      <c r="AQ179" s="939"/>
      <c r="AR179" s="939"/>
      <c r="AS179" s="939"/>
      <c r="AT179" s="939"/>
      <c r="AU179" s="939"/>
      <c r="AV179" s="939"/>
      <c r="AW179" s="939"/>
      <c r="AX179" s="939"/>
      <c r="AY179" s="939"/>
      <c r="AZ179" s="939"/>
      <c r="BA179" s="939"/>
      <c r="BB179" s="939"/>
      <c r="BC179" s="939"/>
      <c r="BD179" s="939"/>
      <c r="BE179" s="939"/>
    </row>
    <row r="180" spans="1:57" s="408" customFormat="1" ht="31">
      <c r="A180" s="936"/>
      <c r="B180" s="944"/>
      <c r="C180" s="945"/>
      <c r="D180" s="579"/>
      <c r="E180" s="936" t="s">
        <v>1059</v>
      </c>
      <c r="F180" s="936" t="s">
        <v>1593</v>
      </c>
      <c r="G180" s="958"/>
      <c r="H180" s="939"/>
      <c r="I180" s="939"/>
      <c r="J180" s="939"/>
      <c r="K180" s="939"/>
      <c r="L180" s="939"/>
      <c r="M180" s="939"/>
      <c r="N180" s="939"/>
      <c r="O180" s="939"/>
      <c r="P180" s="939"/>
      <c r="Q180" s="939"/>
      <c r="R180" s="939"/>
      <c r="S180" s="939"/>
      <c r="T180" s="939"/>
      <c r="U180" s="939"/>
      <c r="V180" s="939"/>
      <c r="W180" s="939"/>
      <c r="X180" s="939"/>
      <c r="Y180" s="939"/>
      <c r="Z180" s="939"/>
      <c r="AA180" s="939"/>
      <c r="AB180" s="939"/>
      <c r="AC180" s="939"/>
      <c r="AD180" s="939"/>
      <c r="AE180" s="939"/>
      <c r="AF180" s="939"/>
      <c r="AG180" s="939"/>
      <c r="AH180" s="939"/>
      <c r="AI180" s="939"/>
      <c r="AJ180" s="939"/>
      <c r="AK180" s="939"/>
      <c r="AL180" s="939"/>
      <c r="AM180" s="939"/>
      <c r="AN180" s="939"/>
      <c r="AO180" s="939"/>
      <c r="AP180" s="939"/>
      <c r="AQ180" s="939"/>
      <c r="AR180" s="939"/>
      <c r="AS180" s="939"/>
      <c r="AT180" s="939"/>
      <c r="AU180" s="939"/>
      <c r="AV180" s="939"/>
      <c r="AW180" s="939"/>
      <c r="AX180" s="939"/>
      <c r="AY180" s="939"/>
      <c r="AZ180" s="939"/>
      <c r="BA180" s="939"/>
      <c r="BB180" s="939"/>
      <c r="BC180" s="939"/>
      <c r="BD180" s="939"/>
      <c r="BE180" s="939"/>
    </row>
    <row r="181" spans="1:57" s="408" customFormat="1" ht="15.5">
      <c r="A181" s="936"/>
      <c r="B181" s="944"/>
      <c r="C181" s="945"/>
      <c r="D181" s="579"/>
      <c r="E181" s="936">
        <v>13</v>
      </c>
      <c r="F181" s="936" t="s">
        <v>1534</v>
      </c>
      <c r="G181" s="958"/>
      <c r="H181" s="939"/>
      <c r="I181" s="939"/>
      <c r="J181" s="939"/>
      <c r="K181" s="939"/>
      <c r="L181" s="939"/>
      <c r="M181" s="939"/>
      <c r="N181" s="939"/>
      <c r="O181" s="939"/>
      <c r="P181" s="939"/>
      <c r="Q181" s="939"/>
      <c r="R181" s="939"/>
      <c r="S181" s="939"/>
      <c r="T181" s="939"/>
      <c r="U181" s="939"/>
      <c r="V181" s="939"/>
      <c r="W181" s="939"/>
      <c r="X181" s="939"/>
      <c r="Y181" s="939"/>
      <c r="Z181" s="939"/>
      <c r="AA181" s="939"/>
      <c r="AB181" s="939"/>
      <c r="AC181" s="939"/>
      <c r="AD181" s="939"/>
      <c r="AE181" s="939"/>
      <c r="AF181" s="939"/>
      <c r="AG181" s="939"/>
      <c r="AH181" s="939"/>
      <c r="AI181" s="939"/>
      <c r="AJ181" s="939"/>
      <c r="AK181" s="939"/>
      <c r="AL181" s="939"/>
      <c r="AM181" s="939"/>
      <c r="AN181" s="939"/>
      <c r="AO181" s="939"/>
      <c r="AP181" s="939"/>
      <c r="AQ181" s="939"/>
      <c r="AR181" s="939"/>
      <c r="AS181" s="939"/>
      <c r="AT181" s="939"/>
      <c r="AU181" s="939"/>
      <c r="AV181" s="939"/>
      <c r="AW181" s="939"/>
      <c r="AX181" s="939"/>
      <c r="AY181" s="939"/>
      <c r="AZ181" s="939"/>
      <c r="BA181" s="939"/>
      <c r="BB181" s="939"/>
      <c r="BC181" s="939"/>
      <c r="BD181" s="939"/>
      <c r="BE181" s="939"/>
    </row>
    <row r="182" spans="1:57" s="408" customFormat="1" ht="15.5">
      <c r="A182" s="936"/>
      <c r="B182" s="944"/>
      <c r="C182" s="945"/>
      <c r="D182" s="579"/>
      <c r="E182" s="936" t="s">
        <v>1060</v>
      </c>
      <c r="F182" s="936" t="s">
        <v>1535</v>
      </c>
      <c r="G182" s="958"/>
      <c r="H182" s="939"/>
      <c r="I182" s="939"/>
      <c r="J182" s="939"/>
      <c r="K182" s="939"/>
      <c r="L182" s="939"/>
      <c r="M182" s="939"/>
      <c r="N182" s="939"/>
      <c r="O182" s="939"/>
      <c r="P182" s="939"/>
      <c r="Q182" s="939"/>
      <c r="R182" s="939"/>
      <c r="S182" s="939"/>
      <c r="T182" s="939"/>
      <c r="U182" s="939"/>
      <c r="V182" s="939"/>
      <c r="W182" s="939"/>
      <c r="X182" s="939"/>
      <c r="Y182" s="939"/>
      <c r="Z182" s="939"/>
      <c r="AA182" s="939"/>
      <c r="AB182" s="939"/>
      <c r="AC182" s="939"/>
      <c r="AD182" s="939"/>
      <c r="AE182" s="939"/>
      <c r="AF182" s="939"/>
      <c r="AG182" s="939"/>
      <c r="AH182" s="939"/>
      <c r="AI182" s="939"/>
      <c r="AJ182" s="939"/>
      <c r="AK182" s="939"/>
      <c r="AL182" s="939"/>
      <c r="AM182" s="939"/>
      <c r="AN182" s="939"/>
      <c r="AO182" s="939"/>
      <c r="AP182" s="939"/>
      <c r="AQ182" s="939"/>
      <c r="AR182" s="939"/>
      <c r="AS182" s="939"/>
      <c r="AT182" s="939"/>
      <c r="AU182" s="939"/>
      <c r="AV182" s="939"/>
      <c r="AW182" s="939"/>
      <c r="AX182" s="939"/>
      <c r="AY182" s="939"/>
      <c r="AZ182" s="939"/>
      <c r="BA182" s="939"/>
      <c r="BB182" s="939"/>
      <c r="BC182" s="939"/>
      <c r="BD182" s="939"/>
      <c r="BE182" s="939"/>
    </row>
    <row r="183" spans="1:57" s="408" customFormat="1" ht="15.5">
      <c r="A183" s="936"/>
      <c r="B183" s="944"/>
      <c r="C183" s="945"/>
      <c r="D183" s="579"/>
      <c r="E183" s="936">
        <v>15</v>
      </c>
      <c r="F183" s="936" t="s">
        <v>1536</v>
      </c>
      <c r="G183" s="958"/>
      <c r="H183" s="939"/>
      <c r="I183" s="939"/>
      <c r="J183" s="939"/>
      <c r="K183" s="939"/>
      <c r="L183" s="939"/>
      <c r="M183" s="939"/>
      <c r="N183" s="939"/>
      <c r="O183" s="939"/>
      <c r="P183" s="939"/>
      <c r="Q183" s="939"/>
      <c r="R183" s="939"/>
      <c r="S183" s="939"/>
      <c r="T183" s="939"/>
      <c r="U183" s="939"/>
      <c r="V183" s="939"/>
      <c r="W183" s="939"/>
      <c r="X183" s="939"/>
      <c r="Y183" s="939"/>
      <c r="Z183" s="939"/>
      <c r="AA183" s="939"/>
      <c r="AB183" s="939"/>
      <c r="AC183" s="939"/>
      <c r="AD183" s="939"/>
      <c r="AE183" s="939"/>
      <c r="AF183" s="939"/>
      <c r="AG183" s="939"/>
      <c r="AH183" s="939"/>
      <c r="AI183" s="939"/>
      <c r="AJ183" s="939"/>
      <c r="AK183" s="939"/>
      <c r="AL183" s="939"/>
      <c r="AM183" s="939"/>
      <c r="AN183" s="939"/>
      <c r="AO183" s="939"/>
      <c r="AP183" s="939"/>
      <c r="AQ183" s="939"/>
      <c r="AR183" s="939"/>
      <c r="AS183" s="939"/>
      <c r="AT183" s="939"/>
      <c r="AU183" s="939"/>
      <c r="AV183" s="939"/>
      <c r="AW183" s="939"/>
      <c r="AX183" s="939"/>
      <c r="AY183" s="939"/>
      <c r="AZ183" s="939"/>
      <c r="BA183" s="939"/>
      <c r="BB183" s="939"/>
      <c r="BC183" s="939"/>
      <c r="BD183" s="939"/>
      <c r="BE183" s="939"/>
    </row>
    <row r="184" spans="1:57" s="408" customFormat="1" ht="15.5">
      <c r="A184" s="936"/>
      <c r="B184" s="944"/>
      <c r="C184" s="945"/>
      <c r="D184" s="579"/>
      <c r="E184" s="936" t="s">
        <v>1061</v>
      </c>
      <c r="F184" s="936" t="s">
        <v>1062</v>
      </c>
      <c r="G184" s="958"/>
      <c r="H184" s="939"/>
      <c r="I184" s="939"/>
      <c r="J184" s="939"/>
      <c r="K184" s="939"/>
      <c r="L184" s="939"/>
      <c r="M184" s="939"/>
      <c r="N184" s="939"/>
      <c r="O184" s="939"/>
      <c r="P184" s="939"/>
      <c r="Q184" s="939"/>
      <c r="R184" s="939"/>
      <c r="S184" s="939"/>
      <c r="T184" s="939"/>
      <c r="U184" s="939"/>
      <c r="V184" s="939"/>
      <c r="W184" s="939"/>
      <c r="X184" s="939"/>
      <c r="Y184" s="939"/>
      <c r="Z184" s="939"/>
      <c r="AA184" s="939"/>
      <c r="AB184" s="939"/>
      <c r="AC184" s="939"/>
      <c r="AD184" s="939"/>
      <c r="AE184" s="939"/>
      <c r="AF184" s="939"/>
      <c r="AG184" s="939"/>
      <c r="AH184" s="939"/>
      <c r="AI184" s="939"/>
      <c r="AJ184" s="939"/>
      <c r="AK184" s="939"/>
      <c r="AL184" s="939"/>
      <c r="AM184" s="939"/>
      <c r="AN184" s="939"/>
      <c r="AO184" s="939"/>
      <c r="AP184" s="939"/>
      <c r="AQ184" s="939"/>
      <c r="AR184" s="939"/>
      <c r="AS184" s="939"/>
      <c r="AT184" s="939"/>
      <c r="AU184" s="939"/>
      <c r="AV184" s="939"/>
      <c r="AW184" s="939"/>
      <c r="AX184" s="939"/>
      <c r="AY184" s="939"/>
      <c r="AZ184" s="939"/>
      <c r="BA184" s="939"/>
      <c r="BB184" s="939"/>
      <c r="BC184" s="939"/>
      <c r="BD184" s="939"/>
      <c r="BE184" s="939"/>
    </row>
    <row r="185" spans="1:57" s="408" customFormat="1" ht="15.5">
      <c r="A185" s="936"/>
      <c r="B185" s="944"/>
      <c r="C185" s="945"/>
      <c r="D185" s="579"/>
      <c r="E185" s="936">
        <v>17</v>
      </c>
      <c r="F185" s="936" t="s">
        <v>1537</v>
      </c>
      <c r="G185" s="958"/>
      <c r="H185" s="939"/>
      <c r="I185" s="939"/>
      <c r="J185" s="939"/>
      <c r="K185" s="939"/>
      <c r="L185" s="939"/>
      <c r="M185" s="939"/>
      <c r="N185" s="939"/>
      <c r="O185" s="939"/>
      <c r="P185" s="939"/>
      <c r="Q185" s="939"/>
      <c r="R185" s="939"/>
      <c r="S185" s="939"/>
      <c r="T185" s="939"/>
      <c r="U185" s="939"/>
      <c r="V185" s="939"/>
      <c r="W185" s="939"/>
      <c r="X185" s="939"/>
      <c r="Y185" s="939"/>
      <c r="Z185" s="939"/>
      <c r="AA185" s="939"/>
      <c r="AB185" s="939"/>
      <c r="AC185" s="939"/>
      <c r="AD185" s="939"/>
      <c r="AE185" s="939"/>
      <c r="AF185" s="939"/>
      <c r="AG185" s="939"/>
      <c r="AH185" s="939"/>
      <c r="AI185" s="939"/>
      <c r="AJ185" s="939"/>
      <c r="AK185" s="939"/>
      <c r="AL185" s="939"/>
      <c r="AM185" s="939"/>
      <c r="AN185" s="939"/>
      <c r="AO185" s="939"/>
      <c r="AP185" s="939"/>
      <c r="AQ185" s="939"/>
      <c r="AR185" s="939"/>
      <c r="AS185" s="939"/>
      <c r="AT185" s="939"/>
      <c r="AU185" s="939"/>
      <c r="AV185" s="939"/>
      <c r="AW185" s="939"/>
      <c r="AX185" s="939"/>
      <c r="AY185" s="939"/>
      <c r="AZ185" s="939"/>
      <c r="BA185" s="939"/>
      <c r="BB185" s="939"/>
      <c r="BC185" s="939"/>
      <c r="BD185" s="939"/>
      <c r="BE185" s="939"/>
    </row>
    <row r="186" spans="1:57" s="408" customFormat="1" ht="31">
      <c r="A186" s="936"/>
      <c r="B186" s="944"/>
      <c r="C186" s="945"/>
      <c r="D186" s="579"/>
      <c r="E186" s="936">
        <v>18</v>
      </c>
      <c r="F186" s="936" t="s">
        <v>1594</v>
      </c>
      <c r="G186" s="958"/>
      <c r="H186" s="939"/>
      <c r="I186" s="939"/>
      <c r="J186" s="939"/>
      <c r="K186" s="939"/>
      <c r="L186" s="939"/>
      <c r="M186" s="939"/>
      <c r="N186" s="939"/>
      <c r="O186" s="939"/>
      <c r="P186" s="939"/>
      <c r="Q186" s="939"/>
      <c r="R186" s="939"/>
      <c r="S186" s="939"/>
      <c r="T186" s="939"/>
      <c r="U186" s="939"/>
      <c r="V186" s="939"/>
      <c r="W186" s="939"/>
      <c r="X186" s="939"/>
      <c r="Y186" s="939"/>
      <c r="Z186" s="939"/>
      <c r="AA186" s="939"/>
      <c r="AB186" s="939"/>
      <c r="AC186" s="939"/>
      <c r="AD186" s="939"/>
      <c r="AE186" s="939"/>
      <c r="AF186" s="939"/>
      <c r="AG186" s="939"/>
      <c r="AH186" s="939"/>
      <c r="AI186" s="939"/>
      <c r="AJ186" s="939"/>
      <c r="AK186" s="939"/>
      <c r="AL186" s="939"/>
      <c r="AM186" s="939"/>
      <c r="AN186" s="939"/>
      <c r="AO186" s="939"/>
      <c r="AP186" s="939"/>
      <c r="AQ186" s="939"/>
      <c r="AR186" s="939"/>
      <c r="AS186" s="939"/>
      <c r="AT186" s="939"/>
      <c r="AU186" s="939"/>
      <c r="AV186" s="939"/>
      <c r="AW186" s="939"/>
      <c r="AX186" s="939"/>
      <c r="AY186" s="939"/>
      <c r="AZ186" s="939"/>
      <c r="BA186" s="939"/>
      <c r="BB186" s="939"/>
      <c r="BC186" s="939"/>
      <c r="BD186" s="939"/>
      <c r="BE186" s="939"/>
    </row>
    <row r="187" spans="1:57" s="408" customFormat="1" ht="15.5">
      <c r="A187" s="936"/>
      <c r="B187" s="944"/>
      <c r="C187" s="945"/>
      <c r="D187" s="579"/>
      <c r="E187" s="936">
        <v>19</v>
      </c>
      <c r="F187" s="936">
        <v>106</v>
      </c>
      <c r="G187" s="958"/>
      <c r="H187" s="939"/>
      <c r="I187" s="939"/>
      <c r="J187" s="939"/>
      <c r="K187" s="939"/>
      <c r="L187" s="939"/>
      <c r="M187" s="939"/>
      <c r="N187" s="939"/>
      <c r="O187" s="939"/>
      <c r="P187" s="939"/>
      <c r="Q187" s="939"/>
      <c r="R187" s="939"/>
      <c r="S187" s="939"/>
      <c r="T187" s="939"/>
      <c r="U187" s="939"/>
      <c r="V187" s="939"/>
      <c r="W187" s="939"/>
      <c r="X187" s="939"/>
      <c r="Y187" s="939"/>
      <c r="Z187" s="939"/>
      <c r="AA187" s="939"/>
      <c r="AB187" s="939"/>
      <c r="AC187" s="939"/>
      <c r="AD187" s="939"/>
      <c r="AE187" s="939"/>
      <c r="AF187" s="939"/>
      <c r="AG187" s="939"/>
      <c r="AH187" s="939"/>
      <c r="AI187" s="939"/>
      <c r="AJ187" s="939"/>
      <c r="AK187" s="939"/>
      <c r="AL187" s="939"/>
      <c r="AM187" s="939"/>
      <c r="AN187" s="939"/>
      <c r="AO187" s="939"/>
      <c r="AP187" s="939"/>
      <c r="AQ187" s="939"/>
      <c r="AR187" s="939"/>
      <c r="AS187" s="939"/>
      <c r="AT187" s="939"/>
      <c r="AU187" s="939"/>
      <c r="AV187" s="939"/>
      <c r="AW187" s="939"/>
      <c r="AX187" s="939"/>
      <c r="AY187" s="939"/>
      <c r="AZ187" s="939"/>
      <c r="BA187" s="939"/>
      <c r="BB187" s="939"/>
      <c r="BC187" s="939"/>
      <c r="BD187" s="939"/>
      <c r="BE187" s="939"/>
    </row>
    <row r="188" spans="1:57" s="408" customFormat="1" ht="15.5">
      <c r="A188" s="936"/>
      <c r="B188" s="944"/>
      <c r="C188" s="945"/>
      <c r="D188" s="579"/>
      <c r="E188" s="936">
        <v>20</v>
      </c>
      <c r="F188" s="936" t="s">
        <v>1012</v>
      </c>
      <c r="G188" s="958"/>
      <c r="H188" s="939"/>
      <c r="I188" s="939"/>
      <c r="J188" s="939"/>
      <c r="K188" s="939"/>
      <c r="L188" s="939"/>
      <c r="M188" s="939"/>
      <c r="N188" s="939"/>
      <c r="O188" s="939"/>
      <c r="P188" s="939"/>
      <c r="Q188" s="939"/>
      <c r="R188" s="939"/>
      <c r="S188" s="939"/>
      <c r="T188" s="939"/>
      <c r="U188" s="939"/>
      <c r="V188" s="939"/>
      <c r="W188" s="939"/>
      <c r="X188" s="939"/>
      <c r="Y188" s="939"/>
      <c r="Z188" s="939"/>
      <c r="AA188" s="939"/>
      <c r="AB188" s="939"/>
      <c r="AC188" s="939"/>
      <c r="AD188" s="939"/>
      <c r="AE188" s="939"/>
      <c r="AF188" s="939"/>
      <c r="AG188" s="939"/>
      <c r="AH188" s="939"/>
      <c r="AI188" s="939"/>
      <c r="AJ188" s="939"/>
      <c r="AK188" s="939"/>
      <c r="AL188" s="939"/>
      <c r="AM188" s="939"/>
      <c r="AN188" s="939"/>
      <c r="AO188" s="939"/>
      <c r="AP188" s="939"/>
      <c r="AQ188" s="939"/>
      <c r="AR188" s="939"/>
      <c r="AS188" s="939"/>
      <c r="AT188" s="939"/>
      <c r="AU188" s="939"/>
      <c r="AV188" s="939"/>
      <c r="AW188" s="939"/>
      <c r="AX188" s="939"/>
      <c r="AY188" s="939"/>
      <c r="AZ188" s="939"/>
      <c r="BA188" s="939"/>
      <c r="BB188" s="939"/>
      <c r="BC188" s="939"/>
      <c r="BD188" s="939"/>
      <c r="BE188" s="939"/>
    </row>
    <row r="189" spans="1:57" s="408" customFormat="1" ht="15.5">
      <c r="A189" s="936"/>
      <c r="B189" s="944"/>
      <c r="C189" s="945"/>
      <c r="D189" s="579"/>
      <c r="E189" s="936">
        <v>22</v>
      </c>
      <c r="F189" s="936" t="s">
        <v>1538</v>
      </c>
      <c r="G189" s="958"/>
      <c r="H189" s="939"/>
      <c r="I189" s="939"/>
      <c r="J189" s="939"/>
      <c r="K189" s="939"/>
      <c r="L189" s="939"/>
      <c r="M189" s="939"/>
      <c r="N189" s="939"/>
      <c r="O189" s="939"/>
      <c r="P189" s="939"/>
      <c r="Q189" s="939"/>
      <c r="R189" s="939"/>
      <c r="S189" s="939"/>
      <c r="T189" s="939"/>
      <c r="U189" s="939"/>
      <c r="V189" s="939"/>
      <c r="W189" s="939"/>
      <c r="X189" s="939"/>
      <c r="Y189" s="939"/>
      <c r="Z189" s="939"/>
      <c r="AA189" s="939"/>
      <c r="AB189" s="939"/>
      <c r="AC189" s="939"/>
      <c r="AD189" s="939"/>
      <c r="AE189" s="939"/>
      <c r="AF189" s="939"/>
      <c r="AG189" s="939"/>
      <c r="AH189" s="939"/>
      <c r="AI189" s="939"/>
      <c r="AJ189" s="939"/>
      <c r="AK189" s="939"/>
      <c r="AL189" s="939"/>
      <c r="AM189" s="939"/>
      <c r="AN189" s="939"/>
      <c r="AO189" s="939"/>
      <c r="AP189" s="939"/>
      <c r="AQ189" s="939"/>
      <c r="AR189" s="939"/>
      <c r="AS189" s="939"/>
      <c r="AT189" s="939"/>
      <c r="AU189" s="939"/>
      <c r="AV189" s="939"/>
      <c r="AW189" s="939"/>
      <c r="AX189" s="939"/>
      <c r="AY189" s="939"/>
      <c r="AZ189" s="939"/>
      <c r="BA189" s="939"/>
      <c r="BB189" s="939"/>
      <c r="BC189" s="939"/>
      <c r="BD189" s="939"/>
      <c r="BE189" s="939"/>
    </row>
    <row r="190" spans="1:57" s="408" customFormat="1" ht="31">
      <c r="A190" s="936"/>
      <c r="B190" s="944"/>
      <c r="C190" s="945"/>
      <c r="D190" s="579"/>
      <c r="E190" s="936">
        <v>23</v>
      </c>
      <c r="F190" s="936" t="s">
        <v>1341</v>
      </c>
      <c r="G190" s="958"/>
      <c r="H190" s="939"/>
      <c r="I190" s="939"/>
      <c r="J190" s="939"/>
      <c r="K190" s="939"/>
      <c r="L190" s="939"/>
      <c r="M190" s="939"/>
      <c r="N190" s="939"/>
      <c r="O190" s="939"/>
      <c r="P190" s="939"/>
      <c r="Q190" s="939"/>
      <c r="R190" s="939"/>
      <c r="S190" s="939"/>
      <c r="T190" s="939"/>
      <c r="U190" s="939"/>
      <c r="V190" s="939"/>
      <c r="W190" s="939"/>
      <c r="X190" s="939"/>
      <c r="Y190" s="939"/>
      <c r="Z190" s="939"/>
      <c r="AA190" s="939"/>
      <c r="AB190" s="939"/>
      <c r="AC190" s="939"/>
      <c r="AD190" s="939"/>
      <c r="AE190" s="939"/>
      <c r="AF190" s="939"/>
      <c r="AG190" s="939"/>
      <c r="AH190" s="939"/>
      <c r="AI190" s="939"/>
      <c r="AJ190" s="939"/>
      <c r="AK190" s="939"/>
      <c r="AL190" s="939"/>
      <c r="AM190" s="939"/>
      <c r="AN190" s="939"/>
      <c r="AO190" s="939"/>
      <c r="AP190" s="939"/>
      <c r="AQ190" s="939"/>
      <c r="AR190" s="939"/>
      <c r="AS190" s="939"/>
      <c r="AT190" s="939"/>
      <c r="AU190" s="939"/>
      <c r="AV190" s="939"/>
      <c r="AW190" s="939"/>
      <c r="AX190" s="939"/>
      <c r="AY190" s="939"/>
      <c r="AZ190" s="939"/>
      <c r="BA190" s="939"/>
      <c r="BB190" s="939"/>
      <c r="BC190" s="939"/>
      <c r="BD190" s="939"/>
      <c r="BE190" s="939"/>
    </row>
    <row r="191" spans="1:57" s="408" customFormat="1" ht="46.5">
      <c r="A191" s="936"/>
      <c r="B191" s="944"/>
      <c r="C191" s="945"/>
      <c r="D191" s="579"/>
      <c r="E191" s="936">
        <v>24</v>
      </c>
      <c r="F191" s="936" t="s">
        <v>1595</v>
      </c>
      <c r="G191" s="958"/>
      <c r="H191" s="939"/>
      <c r="I191" s="939"/>
      <c r="J191" s="939"/>
      <c r="K191" s="939"/>
      <c r="L191" s="939"/>
      <c r="M191" s="939"/>
      <c r="N191" s="939"/>
      <c r="O191" s="939"/>
      <c r="P191" s="939"/>
      <c r="Q191" s="939"/>
      <c r="R191" s="939"/>
      <c r="S191" s="939"/>
      <c r="T191" s="939"/>
      <c r="U191" s="939"/>
      <c r="V191" s="939"/>
      <c r="W191" s="939"/>
      <c r="X191" s="939"/>
      <c r="Y191" s="939"/>
      <c r="Z191" s="939"/>
      <c r="AA191" s="939"/>
      <c r="AB191" s="939"/>
      <c r="AC191" s="939"/>
      <c r="AD191" s="939"/>
      <c r="AE191" s="939"/>
      <c r="AF191" s="939"/>
      <c r="AG191" s="939"/>
      <c r="AH191" s="939"/>
      <c r="AI191" s="939"/>
      <c r="AJ191" s="939"/>
      <c r="AK191" s="939"/>
      <c r="AL191" s="939"/>
      <c r="AM191" s="939"/>
      <c r="AN191" s="939"/>
      <c r="AO191" s="939"/>
      <c r="AP191" s="939"/>
      <c r="AQ191" s="939"/>
      <c r="AR191" s="939"/>
      <c r="AS191" s="939"/>
      <c r="AT191" s="939"/>
      <c r="AU191" s="939"/>
      <c r="AV191" s="939"/>
      <c r="AW191" s="939"/>
      <c r="AX191" s="939"/>
      <c r="AY191" s="939"/>
      <c r="AZ191" s="939"/>
      <c r="BA191" s="939"/>
      <c r="BB191" s="939"/>
      <c r="BC191" s="939"/>
      <c r="BD191" s="939"/>
      <c r="BE191" s="939"/>
    </row>
    <row r="192" spans="1:57" s="408" customFormat="1" ht="15.5">
      <c r="A192" s="936"/>
      <c r="B192" s="944"/>
      <c r="C192" s="945"/>
      <c r="D192" s="579"/>
      <c r="E192" s="936">
        <v>25</v>
      </c>
      <c r="F192" s="936" t="s">
        <v>1539</v>
      </c>
      <c r="G192" s="958"/>
      <c r="H192" s="939"/>
      <c r="I192" s="939"/>
      <c r="J192" s="939"/>
      <c r="K192" s="939"/>
      <c r="L192" s="939"/>
      <c r="M192" s="939"/>
      <c r="N192" s="939"/>
      <c r="O192" s="939"/>
      <c r="P192" s="939"/>
      <c r="Q192" s="939"/>
      <c r="R192" s="939"/>
      <c r="S192" s="939"/>
      <c r="T192" s="939"/>
      <c r="U192" s="939"/>
      <c r="V192" s="939"/>
      <c r="W192" s="939"/>
      <c r="X192" s="939"/>
      <c r="Y192" s="939"/>
      <c r="Z192" s="939"/>
      <c r="AA192" s="939"/>
      <c r="AB192" s="939"/>
      <c r="AC192" s="939"/>
      <c r="AD192" s="939"/>
      <c r="AE192" s="939"/>
      <c r="AF192" s="939"/>
      <c r="AG192" s="939"/>
      <c r="AH192" s="939"/>
      <c r="AI192" s="939"/>
      <c r="AJ192" s="939"/>
      <c r="AK192" s="939"/>
      <c r="AL192" s="939"/>
      <c r="AM192" s="939"/>
      <c r="AN192" s="939"/>
      <c r="AO192" s="939"/>
      <c r="AP192" s="939"/>
      <c r="AQ192" s="939"/>
      <c r="AR192" s="939"/>
      <c r="AS192" s="939"/>
      <c r="AT192" s="939"/>
      <c r="AU192" s="939"/>
      <c r="AV192" s="939"/>
      <c r="AW192" s="939"/>
      <c r="AX192" s="939"/>
      <c r="AY192" s="939"/>
      <c r="AZ192" s="939"/>
      <c r="BA192" s="939"/>
      <c r="BB192" s="939"/>
      <c r="BC192" s="939"/>
      <c r="BD192" s="939"/>
      <c r="BE192" s="939"/>
    </row>
    <row r="193" spans="1:57" s="408" customFormat="1" ht="15.5">
      <c r="A193" s="936"/>
      <c r="B193" s="944"/>
      <c r="C193" s="945"/>
      <c r="D193" s="579"/>
      <c r="E193" s="936">
        <v>26</v>
      </c>
      <c r="F193" s="936" t="s">
        <v>1063</v>
      </c>
      <c r="G193" s="958"/>
      <c r="H193" s="939"/>
      <c r="I193" s="939"/>
      <c r="J193" s="939"/>
      <c r="K193" s="939"/>
      <c r="L193" s="939"/>
      <c r="M193" s="939"/>
      <c r="N193" s="939"/>
      <c r="O193" s="939"/>
      <c r="P193" s="939"/>
      <c r="Q193" s="939"/>
      <c r="R193" s="939"/>
      <c r="S193" s="939"/>
      <c r="T193" s="939"/>
      <c r="U193" s="939"/>
      <c r="V193" s="939"/>
      <c r="W193" s="939"/>
      <c r="X193" s="939"/>
      <c r="Y193" s="939"/>
      <c r="Z193" s="939"/>
      <c r="AA193" s="939"/>
      <c r="AB193" s="939"/>
      <c r="AC193" s="939"/>
      <c r="AD193" s="939"/>
      <c r="AE193" s="939"/>
      <c r="AF193" s="939"/>
      <c r="AG193" s="939"/>
      <c r="AH193" s="939"/>
      <c r="AI193" s="939"/>
      <c r="AJ193" s="939"/>
      <c r="AK193" s="939"/>
      <c r="AL193" s="939"/>
      <c r="AM193" s="939"/>
      <c r="AN193" s="939"/>
      <c r="AO193" s="939"/>
      <c r="AP193" s="939"/>
      <c r="AQ193" s="939"/>
      <c r="AR193" s="939"/>
      <c r="AS193" s="939"/>
      <c r="AT193" s="939"/>
      <c r="AU193" s="939"/>
      <c r="AV193" s="939"/>
      <c r="AW193" s="939"/>
      <c r="AX193" s="939"/>
      <c r="AY193" s="939"/>
      <c r="AZ193" s="939"/>
      <c r="BA193" s="939"/>
      <c r="BB193" s="939"/>
      <c r="BC193" s="939"/>
      <c r="BD193" s="939"/>
      <c r="BE193" s="939"/>
    </row>
    <row r="194" spans="1:57" s="408" customFormat="1" ht="46.5">
      <c r="A194" s="936"/>
      <c r="B194" s="944"/>
      <c r="C194" s="945"/>
      <c r="D194" s="579"/>
      <c r="E194" s="936">
        <v>28</v>
      </c>
      <c r="F194" s="936" t="s">
        <v>1540</v>
      </c>
      <c r="G194" s="958"/>
      <c r="H194" s="939"/>
      <c r="I194" s="939"/>
      <c r="J194" s="939"/>
      <c r="K194" s="939"/>
      <c r="L194" s="939"/>
      <c r="M194" s="939"/>
      <c r="N194" s="939"/>
      <c r="O194" s="939"/>
      <c r="P194" s="939"/>
      <c r="Q194" s="939"/>
      <c r="R194" s="939"/>
      <c r="S194" s="939"/>
      <c r="T194" s="939"/>
      <c r="U194" s="939"/>
      <c r="V194" s="939"/>
      <c r="W194" s="939"/>
      <c r="X194" s="939"/>
      <c r="Y194" s="939"/>
      <c r="Z194" s="939"/>
      <c r="AA194" s="939"/>
      <c r="AB194" s="939"/>
      <c r="AC194" s="939"/>
      <c r="AD194" s="939"/>
      <c r="AE194" s="939"/>
      <c r="AF194" s="939"/>
      <c r="AG194" s="939"/>
      <c r="AH194" s="939"/>
      <c r="AI194" s="939"/>
      <c r="AJ194" s="939"/>
      <c r="AK194" s="939"/>
      <c r="AL194" s="939"/>
      <c r="AM194" s="939"/>
      <c r="AN194" s="939"/>
      <c r="AO194" s="939"/>
      <c r="AP194" s="939"/>
      <c r="AQ194" s="939"/>
      <c r="AR194" s="939"/>
      <c r="AS194" s="939"/>
      <c r="AT194" s="939"/>
      <c r="AU194" s="939"/>
      <c r="AV194" s="939"/>
      <c r="AW194" s="939"/>
      <c r="AX194" s="939"/>
      <c r="AY194" s="939"/>
      <c r="AZ194" s="939"/>
      <c r="BA194" s="939"/>
      <c r="BB194" s="939"/>
      <c r="BC194" s="939"/>
      <c r="BD194" s="939"/>
      <c r="BE194" s="939"/>
    </row>
    <row r="195" spans="1:57" s="408" customFormat="1" ht="31">
      <c r="A195" s="936"/>
      <c r="B195" s="944"/>
      <c r="C195" s="945"/>
      <c r="D195" s="579"/>
      <c r="E195" s="936">
        <v>29</v>
      </c>
      <c r="F195" s="936" t="s">
        <v>1541</v>
      </c>
      <c r="G195" s="958"/>
      <c r="H195" s="939"/>
      <c r="I195" s="939"/>
      <c r="J195" s="939"/>
      <c r="K195" s="939"/>
      <c r="L195" s="939"/>
      <c r="M195" s="939"/>
      <c r="N195" s="939"/>
      <c r="O195" s="939"/>
      <c r="P195" s="939"/>
      <c r="Q195" s="939"/>
      <c r="R195" s="939"/>
      <c r="S195" s="939"/>
      <c r="T195" s="939"/>
      <c r="U195" s="939"/>
      <c r="V195" s="939"/>
      <c r="W195" s="939"/>
      <c r="X195" s="939"/>
      <c r="Y195" s="939"/>
      <c r="Z195" s="939"/>
      <c r="AA195" s="939"/>
      <c r="AB195" s="939"/>
      <c r="AC195" s="939"/>
      <c r="AD195" s="939"/>
      <c r="AE195" s="939"/>
      <c r="AF195" s="939"/>
      <c r="AG195" s="939"/>
      <c r="AH195" s="939"/>
      <c r="AI195" s="939"/>
      <c r="AJ195" s="939"/>
      <c r="AK195" s="939"/>
      <c r="AL195" s="939"/>
      <c r="AM195" s="939"/>
      <c r="AN195" s="939"/>
      <c r="AO195" s="939"/>
      <c r="AP195" s="939"/>
      <c r="AQ195" s="939"/>
      <c r="AR195" s="939"/>
      <c r="AS195" s="939"/>
      <c r="AT195" s="939"/>
      <c r="AU195" s="939"/>
      <c r="AV195" s="939"/>
      <c r="AW195" s="939"/>
      <c r="AX195" s="939"/>
      <c r="AY195" s="939"/>
      <c r="AZ195" s="939"/>
      <c r="BA195" s="939"/>
      <c r="BB195" s="939"/>
      <c r="BC195" s="939"/>
      <c r="BD195" s="939"/>
      <c r="BE195" s="939"/>
    </row>
    <row r="196" spans="1:57" s="408" customFormat="1" ht="15.5">
      <c r="A196" s="936"/>
      <c r="B196" s="944"/>
      <c r="C196" s="945"/>
      <c r="D196" s="579"/>
      <c r="E196" s="936">
        <v>30</v>
      </c>
      <c r="F196" s="941" t="s">
        <v>1542</v>
      </c>
      <c r="G196" s="958"/>
      <c r="H196" s="939"/>
      <c r="I196" s="939"/>
      <c r="J196" s="939"/>
      <c r="K196" s="939"/>
      <c r="L196" s="939"/>
      <c r="M196" s="939"/>
      <c r="N196" s="939"/>
      <c r="O196" s="939"/>
      <c r="P196" s="939"/>
      <c r="Q196" s="939"/>
      <c r="R196" s="939"/>
      <c r="S196" s="939"/>
      <c r="T196" s="939"/>
      <c r="U196" s="939"/>
      <c r="V196" s="939"/>
      <c r="W196" s="939"/>
      <c r="X196" s="939"/>
      <c r="Y196" s="939"/>
      <c r="Z196" s="939"/>
      <c r="AA196" s="939"/>
      <c r="AB196" s="939"/>
      <c r="AC196" s="939"/>
      <c r="AD196" s="939"/>
      <c r="AE196" s="939"/>
      <c r="AF196" s="939"/>
      <c r="AG196" s="939"/>
      <c r="AH196" s="939"/>
      <c r="AI196" s="939"/>
      <c r="AJ196" s="939"/>
      <c r="AK196" s="939"/>
      <c r="AL196" s="939"/>
      <c r="AM196" s="939"/>
      <c r="AN196" s="939"/>
      <c r="AO196" s="939"/>
      <c r="AP196" s="939"/>
      <c r="AQ196" s="939"/>
      <c r="AR196" s="939"/>
      <c r="AS196" s="939"/>
      <c r="AT196" s="939"/>
      <c r="AU196" s="939"/>
      <c r="AV196" s="939"/>
      <c r="AW196" s="939"/>
      <c r="AX196" s="939"/>
      <c r="AY196" s="939"/>
      <c r="AZ196" s="939"/>
      <c r="BA196" s="939"/>
      <c r="BB196" s="939"/>
      <c r="BC196" s="939"/>
      <c r="BD196" s="939"/>
      <c r="BE196" s="939"/>
    </row>
    <row r="197" spans="1:57" s="408" customFormat="1" ht="15.5">
      <c r="A197" s="936"/>
      <c r="B197" s="944"/>
      <c r="C197" s="945"/>
      <c r="D197" s="579"/>
      <c r="E197" s="936">
        <v>31</v>
      </c>
      <c r="F197" s="936" t="s">
        <v>1543</v>
      </c>
      <c r="G197" s="958"/>
      <c r="H197" s="939"/>
      <c r="I197" s="939"/>
      <c r="J197" s="939"/>
      <c r="K197" s="939"/>
      <c r="L197" s="939"/>
      <c r="M197" s="939"/>
      <c r="N197" s="939"/>
      <c r="O197" s="939"/>
      <c r="P197" s="939"/>
      <c r="Q197" s="939"/>
      <c r="R197" s="939"/>
      <c r="S197" s="939"/>
      <c r="T197" s="939"/>
      <c r="U197" s="939"/>
      <c r="V197" s="939"/>
      <c r="W197" s="939"/>
      <c r="X197" s="939"/>
      <c r="Y197" s="939"/>
      <c r="Z197" s="939"/>
      <c r="AA197" s="939"/>
      <c r="AB197" s="939"/>
      <c r="AC197" s="939"/>
      <c r="AD197" s="939"/>
      <c r="AE197" s="939"/>
      <c r="AF197" s="939"/>
      <c r="AG197" s="939"/>
      <c r="AH197" s="939"/>
      <c r="AI197" s="939"/>
      <c r="AJ197" s="939"/>
      <c r="AK197" s="939"/>
      <c r="AL197" s="939"/>
      <c r="AM197" s="939"/>
      <c r="AN197" s="939"/>
      <c r="AO197" s="939"/>
      <c r="AP197" s="939"/>
      <c r="AQ197" s="939"/>
      <c r="AR197" s="939"/>
      <c r="AS197" s="939"/>
      <c r="AT197" s="939"/>
      <c r="AU197" s="939"/>
      <c r="AV197" s="939"/>
      <c r="AW197" s="939"/>
      <c r="AX197" s="939"/>
      <c r="AY197" s="939"/>
      <c r="AZ197" s="939"/>
      <c r="BA197" s="939"/>
      <c r="BB197" s="939"/>
      <c r="BC197" s="939"/>
      <c r="BD197" s="939"/>
      <c r="BE197" s="939"/>
    </row>
    <row r="198" spans="1:57" s="943" customFormat="1" ht="15.5">
      <c r="A198" s="934"/>
      <c r="B198" s="947"/>
      <c r="C198" s="948"/>
      <c r="D198" s="937"/>
      <c r="E198" s="936">
        <v>32</v>
      </c>
      <c r="F198" s="941" t="s">
        <v>1310</v>
      </c>
      <c r="G198" s="960"/>
      <c r="H198" s="955"/>
      <c r="I198" s="955"/>
      <c r="J198" s="955"/>
      <c r="K198" s="955"/>
      <c r="L198" s="955"/>
      <c r="M198" s="955"/>
      <c r="N198" s="955"/>
      <c r="O198" s="955"/>
      <c r="P198" s="955"/>
      <c r="Q198" s="955"/>
      <c r="R198" s="955"/>
      <c r="S198" s="955"/>
      <c r="T198" s="955"/>
      <c r="U198" s="955"/>
      <c r="V198" s="955"/>
      <c r="W198" s="955"/>
      <c r="X198" s="955"/>
      <c r="Y198" s="955"/>
      <c r="Z198" s="955"/>
      <c r="AA198" s="955"/>
      <c r="AB198" s="955"/>
      <c r="AC198" s="955"/>
      <c r="AD198" s="955"/>
      <c r="AE198" s="955"/>
      <c r="AF198" s="955"/>
      <c r="AG198" s="955"/>
      <c r="AH198" s="955"/>
      <c r="AI198" s="955"/>
      <c r="AJ198" s="955"/>
      <c r="AK198" s="955"/>
      <c r="AL198" s="955"/>
      <c r="AM198" s="955"/>
      <c r="AN198" s="955"/>
      <c r="AO198" s="955"/>
      <c r="AP198" s="955"/>
      <c r="AQ198" s="955"/>
      <c r="AR198" s="955"/>
      <c r="AS198" s="955"/>
      <c r="AT198" s="955"/>
      <c r="AU198" s="955"/>
      <c r="AV198" s="955"/>
      <c r="AW198" s="955"/>
      <c r="AX198" s="955"/>
      <c r="AY198" s="955"/>
      <c r="AZ198" s="955"/>
      <c r="BA198" s="955"/>
      <c r="BB198" s="955"/>
      <c r="BC198" s="955"/>
      <c r="BD198" s="955"/>
      <c r="BE198" s="955"/>
    </row>
    <row r="199" spans="1:57" s="408" customFormat="1" ht="31">
      <c r="A199" s="936"/>
      <c r="B199" s="944"/>
      <c r="C199" s="945"/>
      <c r="D199" s="579"/>
      <c r="E199" s="936">
        <v>33</v>
      </c>
      <c r="F199" s="936" t="s">
        <v>1544</v>
      </c>
      <c r="G199" s="958"/>
      <c r="H199" s="939"/>
      <c r="I199" s="939"/>
      <c r="J199" s="939"/>
      <c r="K199" s="939"/>
      <c r="L199" s="939"/>
      <c r="M199" s="939"/>
      <c r="N199" s="939"/>
      <c r="O199" s="939"/>
      <c r="P199" s="939"/>
      <c r="Q199" s="939"/>
      <c r="R199" s="939"/>
      <c r="S199" s="939"/>
      <c r="T199" s="939"/>
      <c r="U199" s="939"/>
      <c r="V199" s="939"/>
      <c r="W199" s="939"/>
      <c r="X199" s="939"/>
      <c r="Y199" s="939"/>
      <c r="Z199" s="939"/>
      <c r="AA199" s="939"/>
      <c r="AB199" s="939"/>
      <c r="AC199" s="939"/>
      <c r="AD199" s="939"/>
      <c r="AE199" s="939"/>
      <c r="AF199" s="939"/>
      <c r="AG199" s="939"/>
      <c r="AH199" s="939"/>
      <c r="AI199" s="939"/>
      <c r="AJ199" s="939"/>
      <c r="AK199" s="939"/>
      <c r="AL199" s="939"/>
      <c r="AM199" s="939"/>
      <c r="AN199" s="939"/>
      <c r="AO199" s="939"/>
      <c r="AP199" s="939"/>
      <c r="AQ199" s="939"/>
      <c r="AR199" s="939"/>
      <c r="AS199" s="939"/>
      <c r="AT199" s="939"/>
      <c r="AU199" s="939"/>
      <c r="AV199" s="939"/>
      <c r="AW199" s="939"/>
      <c r="AX199" s="939"/>
      <c r="AY199" s="939"/>
      <c r="AZ199" s="939"/>
      <c r="BA199" s="939"/>
      <c r="BB199" s="939"/>
      <c r="BC199" s="939"/>
      <c r="BD199" s="939"/>
      <c r="BE199" s="939"/>
    </row>
    <row r="200" spans="1:57" s="408" customFormat="1" ht="62">
      <c r="A200" s="936"/>
      <c r="B200" s="944"/>
      <c r="C200" s="945"/>
      <c r="D200" s="579"/>
      <c r="E200" s="936">
        <v>34</v>
      </c>
      <c r="F200" s="936" t="s">
        <v>1596</v>
      </c>
      <c r="G200" s="958"/>
      <c r="H200" s="939"/>
      <c r="I200" s="939"/>
      <c r="J200" s="939"/>
      <c r="K200" s="939"/>
      <c r="L200" s="939"/>
      <c r="M200" s="939"/>
      <c r="N200" s="939"/>
      <c r="O200" s="939"/>
      <c r="P200" s="939"/>
      <c r="Q200" s="939"/>
      <c r="R200" s="939"/>
      <c r="S200" s="939"/>
      <c r="T200" s="939"/>
      <c r="U200" s="939"/>
      <c r="V200" s="939"/>
      <c r="W200" s="939"/>
      <c r="X200" s="939"/>
      <c r="Y200" s="939"/>
      <c r="Z200" s="939"/>
      <c r="AA200" s="939"/>
      <c r="AB200" s="939"/>
      <c r="AC200" s="939"/>
      <c r="AD200" s="939"/>
      <c r="AE200" s="939"/>
      <c r="AF200" s="939"/>
      <c r="AG200" s="939"/>
      <c r="AH200" s="939"/>
      <c r="AI200" s="939"/>
      <c r="AJ200" s="939"/>
      <c r="AK200" s="939"/>
      <c r="AL200" s="939"/>
      <c r="AM200" s="939"/>
      <c r="AN200" s="939"/>
      <c r="AO200" s="939"/>
      <c r="AP200" s="939"/>
      <c r="AQ200" s="939"/>
      <c r="AR200" s="939"/>
      <c r="AS200" s="939"/>
      <c r="AT200" s="939"/>
      <c r="AU200" s="939"/>
      <c r="AV200" s="939"/>
      <c r="AW200" s="939"/>
      <c r="AX200" s="939"/>
      <c r="AY200" s="939"/>
      <c r="AZ200" s="939"/>
      <c r="BA200" s="939"/>
      <c r="BB200" s="939"/>
      <c r="BC200" s="939"/>
      <c r="BD200" s="939"/>
      <c r="BE200" s="939"/>
    </row>
    <row r="201" spans="1:57" s="408" customFormat="1" ht="31">
      <c r="A201" s="936"/>
      <c r="B201" s="944"/>
      <c r="C201" s="945"/>
      <c r="D201" s="579"/>
      <c r="E201" s="936">
        <v>35</v>
      </c>
      <c r="F201" s="936" t="s">
        <v>1597</v>
      </c>
      <c r="G201" s="958"/>
      <c r="H201" s="939"/>
      <c r="I201" s="939"/>
      <c r="J201" s="939"/>
      <c r="K201" s="939"/>
      <c r="L201" s="939"/>
      <c r="M201" s="939"/>
      <c r="N201" s="939"/>
      <c r="O201" s="939"/>
      <c r="P201" s="939"/>
      <c r="Q201" s="939"/>
      <c r="R201" s="939"/>
      <c r="S201" s="939"/>
      <c r="T201" s="939"/>
      <c r="U201" s="939"/>
      <c r="V201" s="939"/>
      <c r="W201" s="939"/>
      <c r="X201" s="939"/>
      <c r="Y201" s="939"/>
      <c r="Z201" s="939"/>
      <c r="AA201" s="939"/>
      <c r="AB201" s="939"/>
      <c r="AC201" s="939"/>
      <c r="AD201" s="939"/>
      <c r="AE201" s="939"/>
      <c r="AF201" s="939"/>
      <c r="AG201" s="939"/>
      <c r="AH201" s="939"/>
      <c r="AI201" s="939"/>
      <c r="AJ201" s="939"/>
      <c r="AK201" s="939"/>
      <c r="AL201" s="939"/>
      <c r="AM201" s="939"/>
      <c r="AN201" s="939"/>
      <c r="AO201" s="939"/>
      <c r="AP201" s="939"/>
      <c r="AQ201" s="939"/>
      <c r="AR201" s="939"/>
      <c r="AS201" s="939"/>
      <c r="AT201" s="939"/>
      <c r="AU201" s="939"/>
      <c r="AV201" s="939"/>
      <c r="AW201" s="939"/>
      <c r="AX201" s="939"/>
      <c r="AY201" s="939"/>
      <c r="AZ201" s="939"/>
      <c r="BA201" s="939"/>
      <c r="BB201" s="939"/>
      <c r="BC201" s="939"/>
      <c r="BD201" s="939"/>
      <c r="BE201" s="939"/>
    </row>
    <row r="202" spans="1:57" s="408" customFormat="1" ht="31">
      <c r="A202" s="936"/>
      <c r="B202" s="944"/>
      <c r="C202" s="945"/>
      <c r="D202" s="579"/>
      <c r="E202" s="936">
        <v>36</v>
      </c>
      <c r="F202" s="936" t="s">
        <v>1598</v>
      </c>
      <c r="G202" s="958"/>
      <c r="H202" s="939"/>
      <c r="I202" s="939"/>
      <c r="J202" s="939"/>
      <c r="K202" s="939"/>
      <c r="L202" s="939"/>
      <c r="M202" s="939"/>
      <c r="N202" s="939"/>
      <c r="O202" s="939"/>
      <c r="P202" s="939"/>
      <c r="Q202" s="939"/>
      <c r="R202" s="939"/>
      <c r="S202" s="939"/>
      <c r="T202" s="939"/>
      <c r="U202" s="939"/>
      <c r="V202" s="939"/>
      <c r="W202" s="939"/>
      <c r="X202" s="939"/>
      <c r="Y202" s="939"/>
      <c r="Z202" s="939"/>
      <c r="AA202" s="939"/>
      <c r="AB202" s="939"/>
      <c r="AC202" s="939"/>
      <c r="AD202" s="939"/>
      <c r="AE202" s="939"/>
      <c r="AF202" s="939"/>
      <c r="AG202" s="939"/>
      <c r="AH202" s="939"/>
      <c r="AI202" s="939"/>
      <c r="AJ202" s="939"/>
      <c r="AK202" s="939"/>
      <c r="AL202" s="939"/>
      <c r="AM202" s="939"/>
      <c r="AN202" s="939"/>
      <c r="AO202" s="939"/>
      <c r="AP202" s="939"/>
      <c r="AQ202" s="939"/>
      <c r="AR202" s="939"/>
      <c r="AS202" s="939"/>
      <c r="AT202" s="939"/>
      <c r="AU202" s="939"/>
      <c r="AV202" s="939"/>
      <c r="AW202" s="939"/>
      <c r="AX202" s="939"/>
      <c r="AY202" s="939"/>
      <c r="AZ202" s="939"/>
      <c r="BA202" s="939"/>
      <c r="BB202" s="939"/>
      <c r="BC202" s="939"/>
      <c r="BD202" s="939"/>
      <c r="BE202" s="939"/>
    </row>
    <row r="203" spans="1:57" s="408" customFormat="1" ht="62">
      <c r="A203" s="936"/>
      <c r="B203" s="944"/>
      <c r="C203" s="945"/>
      <c r="D203" s="579"/>
      <c r="E203" s="936">
        <v>37</v>
      </c>
      <c r="F203" s="936" t="s">
        <v>1599</v>
      </c>
      <c r="G203" s="958"/>
      <c r="H203" s="939"/>
      <c r="I203" s="939"/>
      <c r="J203" s="939"/>
      <c r="K203" s="939"/>
      <c r="L203" s="939"/>
      <c r="M203" s="939"/>
      <c r="N203" s="939"/>
      <c r="O203" s="939"/>
      <c r="P203" s="939"/>
      <c r="Q203" s="939"/>
      <c r="R203" s="939"/>
      <c r="S203" s="939"/>
      <c r="T203" s="939"/>
      <c r="U203" s="939"/>
      <c r="V203" s="939"/>
      <c r="W203" s="939"/>
      <c r="X203" s="939"/>
      <c r="Y203" s="939"/>
      <c r="Z203" s="939"/>
      <c r="AA203" s="939"/>
      <c r="AB203" s="939"/>
      <c r="AC203" s="939"/>
      <c r="AD203" s="939"/>
      <c r="AE203" s="939"/>
      <c r="AF203" s="939"/>
      <c r="AG203" s="939"/>
      <c r="AH203" s="939"/>
      <c r="AI203" s="939"/>
      <c r="AJ203" s="939"/>
      <c r="AK203" s="939"/>
      <c r="AL203" s="939"/>
      <c r="AM203" s="939"/>
      <c r="AN203" s="939"/>
      <c r="AO203" s="939"/>
      <c r="AP203" s="939"/>
      <c r="AQ203" s="939"/>
      <c r="AR203" s="939"/>
      <c r="AS203" s="939"/>
      <c r="AT203" s="939"/>
      <c r="AU203" s="939"/>
      <c r="AV203" s="939"/>
      <c r="AW203" s="939"/>
      <c r="AX203" s="939"/>
      <c r="AY203" s="939"/>
      <c r="AZ203" s="939"/>
      <c r="BA203" s="939"/>
      <c r="BB203" s="939"/>
      <c r="BC203" s="939"/>
      <c r="BD203" s="939"/>
      <c r="BE203" s="939"/>
    </row>
    <row r="204" spans="1:57" s="408" customFormat="1" ht="31">
      <c r="A204" s="936"/>
      <c r="B204" s="944"/>
      <c r="C204" s="945"/>
      <c r="D204" s="579"/>
      <c r="E204" s="936">
        <v>38</v>
      </c>
      <c r="F204" s="936" t="s">
        <v>1600</v>
      </c>
      <c r="G204" s="958"/>
      <c r="H204" s="939"/>
      <c r="I204" s="939"/>
      <c r="J204" s="939"/>
      <c r="K204" s="939"/>
      <c r="L204" s="939"/>
      <c r="M204" s="939"/>
      <c r="N204" s="939"/>
      <c r="O204" s="939"/>
      <c r="P204" s="939"/>
      <c r="Q204" s="939"/>
      <c r="R204" s="939"/>
      <c r="S204" s="939"/>
      <c r="T204" s="939"/>
      <c r="U204" s="939"/>
      <c r="V204" s="939"/>
      <c r="W204" s="939"/>
      <c r="X204" s="939"/>
      <c r="Y204" s="939"/>
      <c r="Z204" s="939"/>
      <c r="AA204" s="939"/>
      <c r="AB204" s="939"/>
      <c r="AC204" s="939"/>
      <c r="AD204" s="939"/>
      <c r="AE204" s="939"/>
      <c r="AF204" s="939"/>
      <c r="AG204" s="939"/>
      <c r="AH204" s="939"/>
      <c r="AI204" s="939"/>
      <c r="AJ204" s="939"/>
      <c r="AK204" s="939"/>
      <c r="AL204" s="939"/>
      <c r="AM204" s="939"/>
      <c r="AN204" s="939"/>
      <c r="AO204" s="939"/>
      <c r="AP204" s="939"/>
      <c r="AQ204" s="939"/>
      <c r="AR204" s="939"/>
      <c r="AS204" s="939"/>
      <c r="AT204" s="939"/>
      <c r="AU204" s="939"/>
      <c r="AV204" s="939"/>
      <c r="AW204" s="939"/>
      <c r="AX204" s="939"/>
      <c r="AY204" s="939"/>
      <c r="AZ204" s="939"/>
      <c r="BA204" s="939"/>
      <c r="BB204" s="939"/>
      <c r="BC204" s="939"/>
      <c r="BD204" s="939"/>
      <c r="BE204" s="939"/>
    </row>
    <row r="205" spans="1:57" s="408" customFormat="1" ht="15.5">
      <c r="A205" s="936"/>
      <c r="B205" s="944"/>
      <c r="C205" s="945"/>
      <c r="D205" s="579"/>
      <c r="E205" s="936">
        <v>39</v>
      </c>
      <c r="F205" s="936" t="s">
        <v>1064</v>
      </c>
      <c r="G205" s="958"/>
      <c r="H205" s="939"/>
      <c r="I205" s="939"/>
      <c r="J205" s="939"/>
      <c r="K205" s="939"/>
      <c r="L205" s="939"/>
      <c r="M205" s="939"/>
      <c r="N205" s="939"/>
      <c r="O205" s="939"/>
      <c r="P205" s="939"/>
      <c r="Q205" s="939"/>
      <c r="R205" s="939"/>
      <c r="S205" s="939"/>
      <c r="T205" s="939"/>
      <c r="U205" s="939"/>
      <c r="V205" s="939"/>
      <c r="W205" s="939"/>
      <c r="X205" s="939"/>
      <c r="Y205" s="939"/>
      <c r="Z205" s="939"/>
      <c r="AA205" s="939"/>
      <c r="AB205" s="939"/>
      <c r="AC205" s="939"/>
      <c r="AD205" s="939"/>
      <c r="AE205" s="939"/>
      <c r="AF205" s="939"/>
      <c r="AG205" s="939"/>
      <c r="AH205" s="939"/>
      <c r="AI205" s="939"/>
      <c r="AJ205" s="939"/>
      <c r="AK205" s="939"/>
      <c r="AL205" s="939"/>
      <c r="AM205" s="939"/>
      <c r="AN205" s="939"/>
      <c r="AO205" s="939"/>
      <c r="AP205" s="939"/>
      <c r="AQ205" s="939"/>
      <c r="AR205" s="939"/>
      <c r="AS205" s="939"/>
      <c r="AT205" s="939"/>
      <c r="AU205" s="939"/>
      <c r="AV205" s="939"/>
      <c r="AW205" s="939"/>
      <c r="AX205" s="939"/>
      <c r="AY205" s="939"/>
      <c r="AZ205" s="939"/>
      <c r="BA205" s="939"/>
      <c r="BB205" s="939"/>
      <c r="BC205" s="939"/>
      <c r="BD205" s="939"/>
      <c r="BE205" s="939"/>
    </row>
    <row r="206" spans="1:57" s="408" customFormat="1" ht="15.5">
      <c r="A206" s="936"/>
      <c r="B206" s="944"/>
      <c r="C206" s="945"/>
      <c r="D206" s="579"/>
      <c r="E206" s="936">
        <v>40</v>
      </c>
      <c r="F206" s="936" t="s">
        <v>1065</v>
      </c>
      <c r="G206" s="958"/>
      <c r="H206" s="939"/>
      <c r="I206" s="939"/>
      <c r="J206" s="939"/>
      <c r="K206" s="939"/>
      <c r="L206" s="939"/>
      <c r="M206" s="939"/>
      <c r="N206" s="939"/>
      <c r="O206" s="939"/>
      <c r="P206" s="939"/>
      <c r="Q206" s="939"/>
      <c r="R206" s="939"/>
      <c r="S206" s="939"/>
      <c r="T206" s="939"/>
      <c r="U206" s="939"/>
      <c r="V206" s="939"/>
      <c r="W206" s="939"/>
      <c r="X206" s="939"/>
      <c r="Y206" s="939"/>
      <c r="Z206" s="939"/>
      <c r="AA206" s="939"/>
      <c r="AB206" s="939"/>
      <c r="AC206" s="939"/>
      <c r="AD206" s="939"/>
      <c r="AE206" s="939"/>
      <c r="AF206" s="939"/>
      <c r="AG206" s="939"/>
      <c r="AH206" s="939"/>
      <c r="AI206" s="939"/>
      <c r="AJ206" s="939"/>
      <c r="AK206" s="939"/>
      <c r="AL206" s="939"/>
      <c r="AM206" s="939"/>
      <c r="AN206" s="939"/>
      <c r="AO206" s="939"/>
      <c r="AP206" s="939"/>
      <c r="AQ206" s="939"/>
      <c r="AR206" s="939"/>
      <c r="AS206" s="939"/>
      <c r="AT206" s="939"/>
      <c r="AU206" s="939"/>
      <c r="AV206" s="939"/>
      <c r="AW206" s="939"/>
      <c r="AX206" s="939"/>
      <c r="AY206" s="939"/>
      <c r="AZ206" s="939"/>
      <c r="BA206" s="939"/>
      <c r="BB206" s="939"/>
      <c r="BC206" s="939"/>
      <c r="BD206" s="939"/>
      <c r="BE206" s="939"/>
    </row>
    <row r="207" spans="1:57" s="408" customFormat="1" ht="46.5">
      <c r="A207" s="936"/>
      <c r="B207" s="944"/>
      <c r="C207" s="945"/>
      <c r="D207" s="579"/>
      <c r="E207" s="936">
        <v>41</v>
      </c>
      <c r="F207" s="936" t="s">
        <v>1545</v>
      </c>
      <c r="G207" s="958"/>
      <c r="H207" s="939"/>
      <c r="I207" s="939"/>
      <c r="J207" s="939"/>
      <c r="K207" s="939"/>
      <c r="L207" s="939"/>
      <c r="M207" s="939"/>
      <c r="N207" s="939"/>
      <c r="O207" s="939"/>
      <c r="P207" s="939"/>
      <c r="Q207" s="939"/>
      <c r="R207" s="939"/>
      <c r="S207" s="939"/>
      <c r="T207" s="939"/>
      <c r="U207" s="939"/>
      <c r="V207" s="939"/>
      <c r="W207" s="939"/>
      <c r="X207" s="939"/>
      <c r="Y207" s="939"/>
      <c r="Z207" s="939"/>
      <c r="AA207" s="939"/>
      <c r="AB207" s="939"/>
      <c r="AC207" s="939"/>
      <c r="AD207" s="939"/>
      <c r="AE207" s="939"/>
      <c r="AF207" s="939"/>
      <c r="AG207" s="939"/>
      <c r="AH207" s="939"/>
      <c r="AI207" s="939"/>
      <c r="AJ207" s="939"/>
      <c r="AK207" s="939"/>
      <c r="AL207" s="939"/>
      <c r="AM207" s="939"/>
      <c r="AN207" s="939"/>
      <c r="AO207" s="939"/>
      <c r="AP207" s="939"/>
      <c r="AQ207" s="939"/>
      <c r="AR207" s="939"/>
      <c r="AS207" s="939"/>
      <c r="AT207" s="939"/>
      <c r="AU207" s="939"/>
      <c r="AV207" s="939"/>
      <c r="AW207" s="939"/>
      <c r="AX207" s="939"/>
      <c r="AY207" s="939"/>
      <c r="AZ207" s="939"/>
      <c r="BA207" s="939"/>
      <c r="BB207" s="939"/>
      <c r="BC207" s="939"/>
      <c r="BD207" s="939"/>
      <c r="BE207" s="939"/>
    </row>
    <row r="208" spans="1:57" s="408" customFormat="1" ht="15.5">
      <c r="A208" s="936"/>
      <c r="B208" s="944"/>
      <c r="C208" s="945"/>
      <c r="D208" s="579"/>
      <c r="E208" s="936">
        <v>42</v>
      </c>
      <c r="F208" s="936">
        <v>178</v>
      </c>
      <c r="G208" s="958"/>
      <c r="H208" s="957"/>
      <c r="I208" s="957"/>
      <c r="J208" s="957"/>
      <c r="K208" s="957"/>
      <c r="L208" s="957"/>
      <c r="M208" s="957"/>
      <c r="N208" s="957"/>
      <c r="O208" s="957"/>
      <c r="P208" s="957"/>
      <c r="Q208" s="957"/>
      <c r="R208" s="957"/>
      <c r="S208" s="957"/>
      <c r="T208" s="957"/>
      <c r="U208" s="957"/>
      <c r="V208" s="957"/>
      <c r="W208" s="957"/>
      <c r="X208" s="957"/>
      <c r="Y208" s="957"/>
      <c r="Z208" s="957"/>
      <c r="AA208" s="957"/>
      <c r="AB208" s="957"/>
      <c r="AC208" s="957"/>
      <c r="AD208" s="957"/>
      <c r="AE208" s="957"/>
      <c r="AF208" s="957"/>
      <c r="AG208" s="957"/>
      <c r="AH208" s="957"/>
      <c r="AI208" s="957"/>
      <c r="AJ208" s="957"/>
      <c r="AK208" s="957"/>
      <c r="AL208" s="957"/>
      <c r="AM208" s="957"/>
      <c r="AN208" s="957"/>
      <c r="AO208" s="957"/>
      <c r="AP208" s="957"/>
      <c r="AQ208" s="957"/>
      <c r="AR208" s="957"/>
      <c r="AS208" s="957"/>
      <c r="AT208" s="957"/>
      <c r="AU208" s="957"/>
      <c r="AV208" s="957"/>
      <c r="AW208" s="957"/>
      <c r="AX208" s="957"/>
      <c r="AY208" s="957"/>
      <c r="AZ208" s="957"/>
      <c r="BA208" s="957"/>
      <c r="BB208" s="957"/>
      <c r="BC208" s="957"/>
      <c r="BD208" s="957"/>
      <c r="BE208" s="957"/>
    </row>
    <row r="209" spans="1:58" s="943" customFormat="1" ht="15.5">
      <c r="A209" s="934">
        <v>23</v>
      </c>
      <c r="B209" s="947" t="s">
        <v>396</v>
      </c>
      <c r="C209" s="948"/>
      <c r="D209" s="937">
        <v>5</v>
      </c>
      <c r="E209" s="936"/>
      <c r="F209" s="936"/>
      <c r="G209" s="960"/>
      <c r="H209" s="942"/>
      <c r="I209" s="942"/>
      <c r="J209" s="942"/>
      <c r="K209" s="942"/>
      <c r="L209" s="942"/>
      <c r="M209" s="942"/>
      <c r="N209" s="942"/>
      <c r="O209" s="942"/>
      <c r="P209" s="942"/>
      <c r="Q209" s="942"/>
      <c r="R209" s="942"/>
      <c r="S209" s="942"/>
      <c r="T209" s="942"/>
      <c r="U209" s="942"/>
      <c r="V209" s="942"/>
      <c r="W209" s="942"/>
      <c r="X209" s="942"/>
      <c r="Y209" s="942"/>
      <c r="Z209" s="942"/>
      <c r="AA209" s="942"/>
      <c r="AB209" s="942"/>
      <c r="AC209" s="942"/>
      <c r="AD209" s="942"/>
      <c r="AE209" s="942"/>
      <c r="AF209" s="942"/>
      <c r="AG209" s="942"/>
      <c r="AH209" s="942"/>
      <c r="AI209" s="942"/>
      <c r="AJ209" s="942"/>
      <c r="AK209" s="942"/>
      <c r="AL209" s="942"/>
      <c r="AM209" s="942"/>
      <c r="AN209" s="942"/>
      <c r="AO209" s="942"/>
      <c r="AP209" s="942"/>
      <c r="AQ209" s="942"/>
      <c r="AR209" s="942"/>
      <c r="AS209" s="942"/>
      <c r="AT209" s="942"/>
      <c r="AU209" s="942"/>
      <c r="AV209" s="942"/>
      <c r="AW209" s="942"/>
      <c r="AX209" s="942"/>
      <c r="AY209" s="942"/>
      <c r="AZ209" s="942"/>
      <c r="BA209" s="942"/>
      <c r="BB209" s="942"/>
      <c r="BC209" s="942"/>
      <c r="BD209" s="942"/>
      <c r="BE209" s="942"/>
    </row>
    <row r="210" spans="1:58" s="943" customFormat="1" ht="15.5">
      <c r="A210" s="934"/>
      <c r="B210" s="348" t="s">
        <v>1202</v>
      </c>
      <c r="C210" s="360" t="s">
        <v>114</v>
      </c>
      <c r="D210" s="812">
        <v>2</v>
      </c>
      <c r="E210" s="936"/>
      <c r="F210" s="936"/>
      <c r="G210" s="960"/>
      <c r="H210" s="942"/>
      <c r="I210" s="942"/>
      <c r="J210" s="942"/>
      <c r="K210" s="942"/>
      <c r="L210" s="942"/>
      <c r="M210" s="942"/>
      <c r="N210" s="942"/>
      <c r="O210" s="942"/>
      <c r="P210" s="942"/>
      <c r="Q210" s="942"/>
      <c r="R210" s="942"/>
      <c r="S210" s="942"/>
      <c r="T210" s="942"/>
      <c r="U210" s="942"/>
      <c r="V210" s="942"/>
      <c r="W210" s="942"/>
      <c r="X210" s="942"/>
      <c r="Y210" s="942"/>
      <c r="Z210" s="942"/>
      <c r="AA210" s="942"/>
      <c r="AB210" s="942"/>
      <c r="AC210" s="942"/>
      <c r="AD210" s="942"/>
      <c r="AE210" s="942"/>
      <c r="AF210" s="942"/>
      <c r="AG210" s="942"/>
      <c r="AH210" s="942"/>
      <c r="AI210" s="942"/>
      <c r="AJ210" s="942"/>
      <c r="AK210" s="942"/>
      <c r="AL210" s="942"/>
      <c r="AM210" s="942"/>
      <c r="AN210" s="942"/>
      <c r="AO210" s="942"/>
      <c r="AP210" s="942"/>
      <c r="AQ210" s="942"/>
      <c r="AR210" s="942"/>
      <c r="AS210" s="942"/>
      <c r="AT210" s="942"/>
      <c r="AU210" s="942"/>
      <c r="AV210" s="942"/>
      <c r="AW210" s="942"/>
      <c r="AX210" s="942"/>
      <c r="AY210" s="942"/>
      <c r="AZ210" s="942"/>
      <c r="BA210" s="942"/>
      <c r="BB210" s="942"/>
      <c r="BC210" s="942"/>
      <c r="BD210" s="942"/>
      <c r="BE210" s="942"/>
    </row>
    <row r="211" spans="1:58" s="943" customFormat="1" ht="15.5">
      <c r="A211" s="934"/>
      <c r="B211" s="348" t="s">
        <v>1203</v>
      </c>
      <c r="C211" s="360" t="s">
        <v>114</v>
      </c>
      <c r="D211" s="812">
        <v>3</v>
      </c>
      <c r="E211" s="936"/>
      <c r="F211" s="936"/>
      <c r="G211" s="960"/>
      <c r="H211" s="942"/>
      <c r="I211" s="942"/>
      <c r="J211" s="942"/>
      <c r="K211" s="942"/>
      <c r="L211" s="942"/>
      <c r="M211" s="942"/>
      <c r="N211" s="942"/>
      <c r="O211" s="942"/>
      <c r="P211" s="942"/>
      <c r="Q211" s="942"/>
      <c r="R211" s="942"/>
      <c r="S211" s="942"/>
      <c r="T211" s="942"/>
      <c r="U211" s="942"/>
      <c r="V211" s="942"/>
      <c r="W211" s="942"/>
      <c r="X211" s="942"/>
      <c r="Y211" s="942"/>
      <c r="Z211" s="942"/>
      <c r="AA211" s="942"/>
      <c r="AB211" s="942"/>
      <c r="AC211" s="942"/>
      <c r="AD211" s="942"/>
      <c r="AE211" s="942"/>
      <c r="AF211" s="942"/>
      <c r="AG211" s="942"/>
      <c r="AH211" s="942"/>
      <c r="AI211" s="942"/>
      <c r="AJ211" s="942"/>
      <c r="AK211" s="942"/>
      <c r="AL211" s="942"/>
      <c r="AM211" s="942"/>
      <c r="AN211" s="942"/>
      <c r="AO211" s="942"/>
      <c r="AP211" s="942"/>
      <c r="AQ211" s="942"/>
      <c r="AR211" s="942"/>
      <c r="AS211" s="942"/>
      <c r="AT211" s="942"/>
      <c r="AU211" s="942"/>
      <c r="AV211" s="942"/>
      <c r="AW211" s="942"/>
      <c r="AX211" s="942"/>
      <c r="AY211" s="942"/>
      <c r="AZ211" s="942"/>
      <c r="BA211" s="942"/>
      <c r="BB211" s="942"/>
      <c r="BC211" s="942"/>
      <c r="BD211" s="942"/>
      <c r="BE211" s="942"/>
    </row>
    <row r="212" spans="1:58" s="943" customFormat="1" ht="15.5">
      <c r="A212" s="934"/>
      <c r="B212" s="348"/>
      <c r="C212" s="360"/>
      <c r="D212" s="812"/>
      <c r="E212" s="936" t="s">
        <v>1601</v>
      </c>
      <c r="F212" s="936">
        <v>263</v>
      </c>
      <c r="G212" s="960"/>
      <c r="H212" s="942"/>
      <c r="I212" s="942"/>
      <c r="J212" s="942"/>
      <c r="K212" s="942"/>
      <c r="L212" s="942"/>
      <c r="M212" s="942"/>
      <c r="N212" s="942"/>
      <c r="O212" s="942"/>
      <c r="P212" s="942"/>
      <c r="Q212" s="942"/>
      <c r="R212" s="942"/>
      <c r="S212" s="942"/>
      <c r="T212" s="942"/>
      <c r="U212" s="942"/>
      <c r="V212" s="942"/>
      <c r="W212" s="942"/>
      <c r="X212" s="942"/>
      <c r="Y212" s="942"/>
      <c r="Z212" s="942"/>
      <c r="AA212" s="942"/>
      <c r="AB212" s="942"/>
      <c r="AC212" s="942"/>
      <c r="AD212" s="942"/>
      <c r="AE212" s="942"/>
      <c r="AF212" s="942"/>
      <c r="AG212" s="942"/>
      <c r="AH212" s="942"/>
      <c r="AI212" s="942"/>
      <c r="AJ212" s="942"/>
      <c r="AK212" s="942"/>
      <c r="AL212" s="942"/>
      <c r="AM212" s="942"/>
      <c r="AN212" s="942"/>
      <c r="AO212" s="942"/>
      <c r="AP212" s="942"/>
      <c r="AQ212" s="942"/>
      <c r="AR212" s="942"/>
      <c r="AS212" s="942"/>
      <c r="AT212" s="942"/>
      <c r="AU212" s="942"/>
      <c r="AV212" s="942"/>
      <c r="AW212" s="942"/>
      <c r="AX212" s="942"/>
      <c r="AY212" s="942"/>
      <c r="AZ212" s="942"/>
      <c r="BA212" s="942"/>
      <c r="BB212" s="942"/>
      <c r="BC212" s="942"/>
      <c r="BD212" s="942"/>
      <c r="BE212" s="942"/>
    </row>
    <row r="213" spans="1:58" s="943" customFormat="1" ht="15.5">
      <c r="A213" s="934"/>
      <c r="B213" s="348"/>
      <c r="C213" s="360"/>
      <c r="D213" s="812"/>
      <c r="E213" s="936" t="s">
        <v>1602</v>
      </c>
      <c r="F213" s="936">
        <v>3</v>
      </c>
      <c r="G213" s="960"/>
      <c r="H213" s="942"/>
      <c r="I213" s="942"/>
      <c r="J213" s="942"/>
      <c r="K213" s="942"/>
      <c r="L213" s="942"/>
      <c r="M213" s="942"/>
      <c r="N213" s="942"/>
      <c r="O213" s="942"/>
      <c r="P213" s="942"/>
      <c r="Q213" s="942"/>
      <c r="R213" s="942"/>
      <c r="S213" s="942"/>
      <c r="T213" s="942"/>
      <c r="U213" s="942"/>
      <c r="V213" s="942"/>
      <c r="W213" s="942"/>
      <c r="X213" s="942"/>
      <c r="Y213" s="942"/>
      <c r="Z213" s="942"/>
      <c r="AA213" s="942"/>
      <c r="AB213" s="942"/>
      <c r="AC213" s="942"/>
      <c r="AD213" s="942"/>
      <c r="AE213" s="942"/>
      <c r="AF213" s="942"/>
      <c r="AG213" s="942"/>
      <c r="AH213" s="942"/>
      <c r="AI213" s="942"/>
      <c r="AJ213" s="942"/>
      <c r="AK213" s="942"/>
      <c r="AL213" s="942"/>
      <c r="AM213" s="942"/>
      <c r="AN213" s="942"/>
      <c r="AO213" s="942"/>
      <c r="AP213" s="942"/>
      <c r="AQ213" s="942"/>
      <c r="AR213" s="942"/>
      <c r="AS213" s="942"/>
      <c r="AT213" s="942"/>
      <c r="AU213" s="942"/>
      <c r="AV213" s="942"/>
      <c r="AW213" s="942"/>
      <c r="AX213" s="942"/>
      <c r="AY213" s="942"/>
      <c r="AZ213" s="942"/>
      <c r="BA213" s="942"/>
      <c r="BB213" s="942"/>
      <c r="BC213" s="942"/>
      <c r="BD213" s="942"/>
      <c r="BE213" s="942"/>
    </row>
    <row r="214" spans="1:58" s="62" customFormat="1" ht="15.5">
      <c r="A214" s="60"/>
      <c r="B214" s="82"/>
      <c r="C214" s="60"/>
      <c r="D214" s="339"/>
      <c r="E214" s="60">
        <v>27</v>
      </c>
      <c r="F214" s="60" t="s">
        <v>1643</v>
      </c>
      <c r="G214" s="293"/>
      <c r="H214" s="839"/>
      <c r="I214" s="839"/>
      <c r="J214" s="839"/>
      <c r="K214" s="839"/>
      <c r="L214" s="839"/>
      <c r="M214" s="839"/>
      <c r="N214" s="839"/>
      <c r="O214" s="839"/>
      <c r="P214" s="839"/>
      <c r="Q214" s="839"/>
      <c r="R214" s="839"/>
      <c r="S214" s="839"/>
      <c r="T214" s="839"/>
      <c r="U214" s="839"/>
      <c r="V214" s="839"/>
      <c r="W214" s="839"/>
      <c r="X214" s="839"/>
      <c r="Y214" s="839"/>
      <c r="Z214" s="839"/>
      <c r="AA214" s="839"/>
      <c r="AB214" s="839"/>
      <c r="AC214" s="839"/>
      <c r="AD214" s="839"/>
      <c r="AE214" s="839"/>
      <c r="AF214" s="839"/>
      <c r="AG214" s="839"/>
      <c r="AH214" s="839"/>
      <c r="AI214" s="839"/>
      <c r="AJ214" s="839"/>
      <c r="AK214" s="839"/>
      <c r="AL214" s="839"/>
      <c r="AM214" s="839"/>
      <c r="AN214" s="839"/>
      <c r="AO214" s="839"/>
      <c r="AP214" s="839"/>
      <c r="AQ214" s="839"/>
      <c r="AR214" s="839"/>
      <c r="AS214" s="839"/>
      <c r="AT214" s="839"/>
      <c r="AU214" s="839"/>
      <c r="AV214" s="839"/>
      <c r="AW214" s="839"/>
      <c r="AX214" s="839"/>
      <c r="AY214" s="839"/>
      <c r="AZ214" s="839"/>
      <c r="BA214" s="839"/>
      <c r="BB214" s="839"/>
      <c r="BC214" s="839"/>
      <c r="BD214" s="839"/>
      <c r="BE214" s="839"/>
      <c r="BF214" s="62">
        <v>-7.5</v>
      </c>
    </row>
    <row r="215" spans="1:58" s="408" customFormat="1" ht="15.5">
      <c r="A215" s="936"/>
      <c r="B215" s="961"/>
      <c r="C215" s="579"/>
      <c r="D215" s="579"/>
      <c r="E215" s="936">
        <v>7</v>
      </c>
      <c r="F215" s="936">
        <v>375</v>
      </c>
      <c r="G215" s="936"/>
      <c r="H215" s="939"/>
      <c r="I215" s="939"/>
      <c r="J215" s="939"/>
      <c r="K215" s="939"/>
      <c r="L215" s="939"/>
      <c r="M215" s="939"/>
      <c r="N215" s="939"/>
      <c r="O215" s="939"/>
      <c r="P215" s="939"/>
      <c r="Q215" s="939"/>
      <c r="R215" s="939"/>
      <c r="S215" s="939"/>
      <c r="T215" s="939"/>
      <c r="U215" s="939"/>
      <c r="V215" s="939"/>
      <c r="W215" s="939"/>
      <c r="X215" s="939"/>
      <c r="Y215" s="939"/>
      <c r="Z215" s="939"/>
      <c r="AA215" s="939"/>
      <c r="AB215" s="939"/>
      <c r="AC215" s="939"/>
      <c r="AD215" s="939"/>
      <c r="AE215" s="939"/>
      <c r="AF215" s="939"/>
      <c r="AG215" s="939"/>
      <c r="AH215" s="939"/>
      <c r="AI215" s="939"/>
      <c r="AJ215" s="939"/>
      <c r="AK215" s="939"/>
      <c r="AL215" s="939"/>
      <c r="AM215" s="939"/>
      <c r="AN215" s="939"/>
      <c r="AO215" s="939"/>
      <c r="AP215" s="939"/>
      <c r="AQ215" s="939"/>
      <c r="AR215" s="939"/>
      <c r="AS215" s="939"/>
      <c r="AT215" s="939"/>
      <c r="AU215" s="939"/>
      <c r="AV215" s="939"/>
      <c r="AW215" s="939"/>
      <c r="AX215" s="939"/>
      <c r="AY215" s="939"/>
      <c r="AZ215" s="939"/>
      <c r="BA215" s="939"/>
      <c r="BB215" s="939"/>
      <c r="BC215" s="939"/>
      <c r="BD215" s="939"/>
      <c r="BE215" s="939"/>
    </row>
    <row r="216" spans="1:58" s="943" customFormat="1" ht="15.5">
      <c r="A216" s="934"/>
      <c r="B216" s="962"/>
      <c r="C216" s="937"/>
      <c r="D216" s="937"/>
      <c r="E216" s="936" t="s">
        <v>1314</v>
      </c>
      <c r="F216" s="941" t="s">
        <v>1315</v>
      </c>
      <c r="G216" s="934"/>
      <c r="H216" s="955"/>
      <c r="I216" s="955"/>
      <c r="J216" s="955"/>
      <c r="K216" s="955"/>
      <c r="L216" s="955"/>
      <c r="M216" s="955"/>
      <c r="N216" s="955"/>
      <c r="O216" s="955"/>
      <c r="P216" s="955"/>
      <c r="Q216" s="955"/>
      <c r="R216" s="955"/>
      <c r="S216" s="955"/>
      <c r="T216" s="955"/>
      <c r="U216" s="955"/>
      <c r="V216" s="955"/>
      <c r="W216" s="955"/>
      <c r="X216" s="955"/>
      <c r="Y216" s="955"/>
      <c r="Z216" s="955"/>
      <c r="AA216" s="955"/>
      <c r="AB216" s="955"/>
      <c r="AC216" s="955"/>
      <c r="AD216" s="955"/>
      <c r="AE216" s="955"/>
      <c r="AF216" s="955"/>
      <c r="AG216" s="955"/>
      <c r="AH216" s="955"/>
      <c r="AI216" s="955"/>
      <c r="AJ216" s="955"/>
      <c r="AK216" s="955"/>
      <c r="AL216" s="955"/>
      <c r="AM216" s="955"/>
      <c r="AN216" s="955"/>
      <c r="AO216" s="955"/>
      <c r="AP216" s="955"/>
      <c r="AQ216" s="955"/>
      <c r="AR216" s="955"/>
      <c r="AS216" s="955"/>
      <c r="AT216" s="955"/>
      <c r="AU216" s="955"/>
      <c r="AV216" s="955"/>
      <c r="AW216" s="955"/>
      <c r="AX216" s="955"/>
      <c r="AY216" s="955"/>
      <c r="AZ216" s="955"/>
      <c r="BA216" s="955"/>
      <c r="BB216" s="955"/>
      <c r="BC216" s="955"/>
      <c r="BD216" s="955"/>
      <c r="BE216" s="955"/>
    </row>
    <row r="217" spans="1:58" s="408" customFormat="1" ht="15.5">
      <c r="A217" s="936"/>
      <c r="B217" s="961"/>
      <c r="C217" s="579"/>
      <c r="D217" s="579"/>
      <c r="E217" s="936" t="s">
        <v>1066</v>
      </c>
      <c r="F217" s="936" t="s">
        <v>1546</v>
      </c>
      <c r="G217" s="936"/>
      <c r="H217" s="939"/>
      <c r="I217" s="939"/>
      <c r="J217" s="939"/>
      <c r="K217" s="939"/>
      <c r="L217" s="939"/>
      <c r="M217" s="939"/>
      <c r="N217" s="939"/>
      <c r="O217" s="939"/>
      <c r="P217" s="939"/>
      <c r="Q217" s="939"/>
      <c r="R217" s="939"/>
      <c r="S217" s="939"/>
      <c r="T217" s="939"/>
      <c r="U217" s="939"/>
      <c r="V217" s="939"/>
      <c r="W217" s="939"/>
      <c r="X217" s="939"/>
      <c r="Y217" s="939"/>
      <c r="Z217" s="939"/>
      <c r="AA217" s="939"/>
      <c r="AB217" s="939"/>
      <c r="AC217" s="939"/>
      <c r="AD217" s="939"/>
      <c r="AE217" s="939"/>
      <c r="AF217" s="939"/>
      <c r="AG217" s="939"/>
      <c r="AH217" s="939"/>
      <c r="AI217" s="939"/>
      <c r="AJ217" s="939"/>
      <c r="AK217" s="939"/>
      <c r="AL217" s="939"/>
      <c r="AM217" s="939"/>
      <c r="AN217" s="939"/>
      <c r="AO217" s="939"/>
      <c r="AP217" s="939"/>
      <c r="AQ217" s="939"/>
      <c r="AR217" s="939"/>
      <c r="AS217" s="939"/>
      <c r="AT217" s="939"/>
      <c r="AU217" s="939"/>
      <c r="AV217" s="939"/>
      <c r="AW217" s="939"/>
      <c r="AX217" s="939"/>
      <c r="AY217" s="939"/>
      <c r="AZ217" s="939"/>
      <c r="BA217" s="939"/>
      <c r="BB217" s="939"/>
      <c r="BC217" s="939"/>
      <c r="BD217" s="939"/>
      <c r="BE217" s="939"/>
    </row>
    <row r="218" spans="1:58" s="408" customFormat="1" ht="46.5">
      <c r="A218" s="936"/>
      <c r="B218" s="939"/>
      <c r="C218" s="579"/>
      <c r="D218" s="579"/>
      <c r="E218" s="936">
        <v>2</v>
      </c>
      <c r="F218" s="936" t="s">
        <v>1603</v>
      </c>
      <c r="G218" s="936"/>
      <c r="H218" s="939">
        <v>0.36</v>
      </c>
      <c r="I218" s="939"/>
      <c r="J218" s="939"/>
      <c r="K218" s="939">
        <v>0.08</v>
      </c>
      <c r="L218" s="939"/>
      <c r="M218" s="939"/>
      <c r="N218" s="939"/>
      <c r="O218" s="939"/>
      <c r="P218" s="939"/>
      <c r="Q218" s="939"/>
      <c r="R218" s="939"/>
      <c r="S218" s="939"/>
      <c r="T218" s="939"/>
      <c r="U218" s="939"/>
      <c r="V218" s="939"/>
      <c r="W218" s="939"/>
      <c r="X218" s="939"/>
      <c r="Y218" s="939"/>
      <c r="Z218" s="939"/>
      <c r="AA218" s="939"/>
      <c r="AB218" s="939"/>
      <c r="AC218" s="939"/>
      <c r="AD218" s="939"/>
      <c r="AE218" s="939"/>
      <c r="AF218" s="939"/>
      <c r="AG218" s="939"/>
      <c r="AH218" s="939"/>
      <c r="AI218" s="939"/>
      <c r="AJ218" s="939"/>
      <c r="AK218" s="939"/>
      <c r="AL218" s="939"/>
      <c r="AM218" s="939"/>
      <c r="AN218" s="939"/>
      <c r="AO218" s="939"/>
      <c r="AP218" s="939"/>
      <c r="AQ218" s="939"/>
      <c r="AR218" s="939"/>
      <c r="AS218" s="939"/>
      <c r="AT218" s="939"/>
      <c r="AU218" s="939"/>
      <c r="AV218" s="939"/>
      <c r="AW218" s="939"/>
      <c r="AX218" s="939"/>
      <c r="AY218" s="939"/>
      <c r="AZ218" s="939"/>
      <c r="BA218" s="939"/>
      <c r="BB218" s="939"/>
      <c r="BC218" s="939"/>
      <c r="BD218" s="939"/>
      <c r="BE218" s="939"/>
    </row>
    <row r="219" spans="1:58" s="62" customFormat="1" ht="31">
      <c r="A219" s="60"/>
      <c r="B219" s="66"/>
      <c r="C219" s="339"/>
      <c r="D219" s="339"/>
      <c r="E219" s="60">
        <v>3</v>
      </c>
      <c r="F219" s="60" t="s">
        <v>1644</v>
      </c>
      <c r="G219" s="60"/>
      <c r="H219" s="985">
        <v>0.42609999999999998</v>
      </c>
      <c r="I219" s="984"/>
      <c r="J219" s="984"/>
      <c r="K219" s="984">
        <v>0.05</v>
      </c>
      <c r="L219" s="984"/>
      <c r="M219" s="984"/>
      <c r="N219" s="984"/>
      <c r="O219" s="984"/>
      <c r="P219" s="984"/>
      <c r="Q219" s="984"/>
      <c r="R219" s="984"/>
      <c r="S219" s="984"/>
      <c r="T219" s="984"/>
      <c r="U219" s="984"/>
      <c r="V219" s="984"/>
      <c r="W219" s="984"/>
      <c r="X219" s="984"/>
      <c r="Y219" s="984"/>
      <c r="Z219" s="984"/>
      <c r="AA219" s="984"/>
      <c r="AB219" s="984"/>
      <c r="AC219" s="984"/>
      <c r="AD219" s="984"/>
      <c r="AE219" s="984"/>
      <c r="AF219" s="984"/>
      <c r="AG219" s="984"/>
      <c r="AH219" s="984"/>
      <c r="AI219" s="984"/>
      <c r="AJ219" s="984"/>
      <c r="AK219" s="984"/>
      <c r="AL219" s="984"/>
      <c r="AM219" s="984"/>
      <c r="AN219" s="984"/>
      <c r="AO219" s="984"/>
      <c r="AP219" s="984"/>
      <c r="AQ219" s="984"/>
      <c r="AR219" s="984"/>
      <c r="AS219" s="984"/>
      <c r="AT219" s="984"/>
      <c r="AU219" s="984"/>
      <c r="AV219" s="984"/>
      <c r="AW219" s="984"/>
      <c r="AX219" s="984"/>
      <c r="AY219" s="984"/>
      <c r="AZ219" s="984"/>
      <c r="BA219" s="984"/>
      <c r="BB219" s="984"/>
      <c r="BC219" s="984"/>
      <c r="BD219" s="984"/>
      <c r="BE219" s="984"/>
    </row>
    <row r="220" spans="1:58" s="408" customFormat="1" ht="15.5">
      <c r="A220" s="936"/>
      <c r="B220" s="961"/>
      <c r="C220" s="579"/>
      <c r="D220" s="579"/>
      <c r="E220" s="936">
        <v>4</v>
      </c>
      <c r="F220" s="936" t="s">
        <v>1604</v>
      </c>
      <c r="G220" s="936"/>
      <c r="H220" s="946">
        <v>0.19667999999999999</v>
      </c>
      <c r="I220" s="939"/>
      <c r="J220" s="939"/>
      <c r="K220" s="939">
        <v>0.13380999999999998</v>
      </c>
      <c r="L220" s="939"/>
      <c r="M220" s="939"/>
      <c r="N220" s="939"/>
      <c r="O220" s="939"/>
      <c r="P220" s="939"/>
      <c r="Q220" s="939"/>
      <c r="R220" s="939"/>
      <c r="S220" s="939"/>
      <c r="T220" s="939"/>
      <c r="U220" s="939"/>
      <c r="V220" s="939"/>
      <c r="W220" s="939"/>
      <c r="X220" s="939"/>
      <c r="Y220" s="939"/>
      <c r="Z220" s="939"/>
      <c r="AA220" s="939"/>
      <c r="AB220" s="939"/>
      <c r="AC220" s="939"/>
      <c r="AD220" s="939"/>
      <c r="AE220" s="939"/>
      <c r="AF220" s="939"/>
      <c r="AG220" s="939"/>
      <c r="AH220" s="939"/>
      <c r="AI220" s="939"/>
      <c r="AJ220" s="939"/>
      <c r="AK220" s="939"/>
      <c r="AL220" s="939"/>
      <c r="AM220" s="939"/>
      <c r="AN220" s="939"/>
      <c r="AO220" s="939"/>
      <c r="AP220" s="939"/>
      <c r="AQ220" s="939"/>
      <c r="AR220" s="939"/>
      <c r="AS220" s="939"/>
      <c r="AT220" s="939"/>
      <c r="AU220" s="939"/>
      <c r="AV220" s="939"/>
      <c r="AW220" s="939"/>
      <c r="AX220" s="939"/>
      <c r="AY220" s="939"/>
      <c r="AZ220" s="939"/>
      <c r="BA220" s="939"/>
      <c r="BB220" s="939"/>
      <c r="BC220" s="939"/>
      <c r="BD220" s="939"/>
      <c r="BE220" s="939"/>
    </row>
    <row r="221" spans="1:58" s="408" customFormat="1" ht="15.5">
      <c r="A221" s="936"/>
      <c r="B221" s="961"/>
      <c r="C221" s="579"/>
      <c r="D221" s="579"/>
      <c r="E221" s="936">
        <v>6</v>
      </c>
      <c r="F221" s="936" t="s">
        <v>1605</v>
      </c>
      <c r="G221" s="936"/>
      <c r="H221" s="946"/>
      <c r="I221" s="939"/>
      <c r="J221" s="939"/>
      <c r="K221" s="939"/>
      <c r="L221" s="939"/>
      <c r="M221" s="939"/>
      <c r="N221" s="939"/>
      <c r="O221" s="939"/>
      <c r="P221" s="939"/>
      <c r="Q221" s="939"/>
      <c r="R221" s="939"/>
      <c r="S221" s="939"/>
      <c r="T221" s="939"/>
      <c r="U221" s="939"/>
      <c r="V221" s="939"/>
      <c r="W221" s="939"/>
      <c r="X221" s="939"/>
      <c r="Y221" s="939"/>
      <c r="Z221" s="939"/>
      <c r="AA221" s="939"/>
      <c r="AB221" s="939"/>
      <c r="AC221" s="939"/>
      <c r="AD221" s="939"/>
      <c r="AE221" s="939"/>
      <c r="AF221" s="939"/>
      <c r="AG221" s="939"/>
      <c r="AH221" s="939"/>
      <c r="AI221" s="939"/>
      <c r="AJ221" s="939"/>
      <c r="AK221" s="939"/>
      <c r="AL221" s="939"/>
      <c r="AM221" s="939"/>
      <c r="AN221" s="939"/>
      <c r="AO221" s="939"/>
      <c r="AP221" s="939"/>
      <c r="AQ221" s="939"/>
      <c r="AR221" s="939"/>
      <c r="AS221" s="939"/>
      <c r="AT221" s="939"/>
      <c r="AU221" s="939"/>
      <c r="AV221" s="939"/>
      <c r="AW221" s="939"/>
      <c r="AX221" s="939"/>
      <c r="AY221" s="939"/>
      <c r="AZ221" s="939"/>
      <c r="BA221" s="939"/>
      <c r="BB221" s="939"/>
      <c r="BC221" s="939"/>
      <c r="BD221" s="939"/>
      <c r="BE221" s="939"/>
    </row>
    <row r="222" spans="1:58" s="408" customFormat="1" ht="15.5">
      <c r="A222" s="936"/>
      <c r="B222" s="961"/>
      <c r="C222" s="579"/>
      <c r="D222" s="579"/>
      <c r="E222" s="936">
        <v>14</v>
      </c>
      <c r="F222" s="941" t="s">
        <v>1547</v>
      </c>
      <c r="G222" s="936"/>
      <c r="H222" s="939"/>
      <c r="I222" s="939"/>
      <c r="J222" s="939"/>
      <c r="K222" s="939">
        <v>0.03</v>
      </c>
      <c r="L222" s="939">
        <v>0.49804000000000004</v>
      </c>
      <c r="M222" s="939"/>
      <c r="N222" s="939"/>
      <c r="O222" s="939"/>
      <c r="P222" s="939"/>
      <c r="Q222" s="939"/>
      <c r="R222" s="939"/>
      <c r="S222" s="939"/>
      <c r="T222" s="939"/>
      <c r="U222" s="939"/>
      <c r="V222" s="939"/>
      <c r="W222" s="939"/>
      <c r="X222" s="939"/>
      <c r="Y222" s="939"/>
      <c r="Z222" s="939"/>
      <c r="AA222" s="939"/>
      <c r="AB222" s="939"/>
      <c r="AC222" s="939"/>
      <c r="AD222" s="939"/>
      <c r="AE222" s="939"/>
      <c r="AF222" s="939"/>
      <c r="AG222" s="939"/>
      <c r="AH222" s="939"/>
      <c r="AI222" s="939"/>
      <c r="AJ222" s="939"/>
      <c r="AK222" s="939"/>
      <c r="AL222" s="939"/>
      <c r="AM222" s="939"/>
      <c r="AN222" s="939"/>
      <c r="AO222" s="939"/>
      <c r="AP222" s="939"/>
      <c r="AQ222" s="939"/>
      <c r="AR222" s="939"/>
      <c r="AS222" s="939"/>
      <c r="AT222" s="939"/>
      <c r="AU222" s="939"/>
      <c r="AV222" s="939"/>
      <c r="AW222" s="939"/>
      <c r="AX222" s="939"/>
      <c r="AY222" s="939"/>
      <c r="AZ222" s="939"/>
      <c r="BA222" s="939"/>
      <c r="BB222" s="939"/>
      <c r="BC222" s="939"/>
      <c r="BD222" s="939"/>
      <c r="BE222" s="939"/>
    </row>
    <row r="223" spans="1:58" s="408" customFormat="1" ht="15.5">
      <c r="A223" s="936"/>
      <c r="B223" s="961"/>
      <c r="C223" s="579"/>
      <c r="D223" s="579"/>
      <c r="E223" s="936">
        <v>20</v>
      </c>
      <c r="F223" s="941" t="s">
        <v>1313</v>
      </c>
      <c r="G223" s="936"/>
      <c r="H223" s="939"/>
      <c r="I223" s="939"/>
      <c r="J223" s="939"/>
      <c r="K223" s="939"/>
      <c r="L223" s="939"/>
      <c r="M223" s="939"/>
      <c r="N223" s="939"/>
      <c r="O223" s="939"/>
      <c r="P223" s="939"/>
      <c r="Q223" s="939"/>
      <c r="R223" s="939"/>
      <c r="S223" s="939"/>
      <c r="T223" s="939"/>
      <c r="U223" s="939"/>
      <c r="V223" s="939"/>
      <c r="W223" s="939"/>
      <c r="X223" s="939"/>
      <c r="Y223" s="939"/>
      <c r="Z223" s="939"/>
      <c r="AA223" s="939"/>
      <c r="AB223" s="939"/>
      <c r="AC223" s="939"/>
      <c r="AD223" s="939"/>
      <c r="AE223" s="939"/>
      <c r="AF223" s="939"/>
      <c r="AG223" s="939"/>
      <c r="AH223" s="939"/>
      <c r="AI223" s="939"/>
      <c r="AJ223" s="939"/>
      <c r="AK223" s="939"/>
      <c r="AL223" s="939"/>
      <c r="AM223" s="939"/>
      <c r="AN223" s="939"/>
      <c r="AO223" s="939"/>
      <c r="AP223" s="939"/>
      <c r="AQ223" s="939"/>
      <c r="AR223" s="939"/>
      <c r="AS223" s="939"/>
      <c r="AT223" s="939"/>
      <c r="AU223" s="939"/>
      <c r="AV223" s="939"/>
      <c r="AW223" s="939"/>
      <c r="AX223" s="939"/>
      <c r="AY223" s="939"/>
      <c r="AZ223" s="939"/>
      <c r="BA223" s="939"/>
      <c r="BB223" s="939"/>
      <c r="BC223" s="939"/>
      <c r="BD223" s="939"/>
      <c r="BE223" s="939"/>
    </row>
    <row r="224" spans="1:58" s="408" customFormat="1" ht="15.5">
      <c r="A224" s="936"/>
      <c r="B224" s="961"/>
      <c r="C224" s="579"/>
      <c r="D224" s="579"/>
      <c r="E224" s="936">
        <v>22</v>
      </c>
      <c r="F224" s="941" t="s">
        <v>1548</v>
      </c>
      <c r="G224" s="936"/>
      <c r="H224" s="939">
        <v>0.09</v>
      </c>
      <c r="I224" s="939"/>
      <c r="J224" s="939"/>
      <c r="K224" s="939"/>
      <c r="L224" s="939"/>
      <c r="M224" s="939"/>
      <c r="N224" s="939"/>
      <c r="O224" s="939"/>
      <c r="P224" s="939"/>
      <c r="Q224" s="939"/>
      <c r="R224" s="939"/>
      <c r="S224" s="939"/>
      <c r="T224" s="939"/>
      <c r="U224" s="939"/>
      <c r="V224" s="939"/>
      <c r="W224" s="939"/>
      <c r="X224" s="939"/>
      <c r="Y224" s="939"/>
      <c r="Z224" s="939"/>
      <c r="AA224" s="939"/>
      <c r="AB224" s="939"/>
      <c r="AC224" s="939"/>
      <c r="AD224" s="939"/>
      <c r="AE224" s="939"/>
      <c r="AF224" s="939"/>
      <c r="AG224" s="939"/>
      <c r="AH224" s="939"/>
      <c r="AI224" s="939"/>
      <c r="AJ224" s="939"/>
      <c r="AK224" s="939"/>
      <c r="AL224" s="939"/>
      <c r="AM224" s="939"/>
      <c r="AN224" s="939"/>
      <c r="AO224" s="939"/>
      <c r="AP224" s="939"/>
      <c r="AQ224" s="939"/>
      <c r="AR224" s="939"/>
      <c r="AS224" s="939"/>
      <c r="AT224" s="939"/>
      <c r="AU224" s="939"/>
      <c r="AV224" s="939"/>
      <c r="AW224" s="939"/>
      <c r="AX224" s="939"/>
      <c r="AY224" s="939"/>
      <c r="AZ224" s="939"/>
      <c r="BA224" s="939"/>
      <c r="BB224" s="939"/>
      <c r="BC224" s="939"/>
      <c r="BD224" s="939"/>
      <c r="BE224" s="939"/>
    </row>
    <row r="225" spans="1:57" s="408" customFormat="1" ht="15.5">
      <c r="A225" s="936"/>
      <c r="B225" s="961"/>
      <c r="C225" s="579"/>
      <c r="D225" s="579"/>
      <c r="E225" s="936">
        <v>10</v>
      </c>
      <c r="F225" s="936" t="s">
        <v>1549</v>
      </c>
      <c r="G225" s="936"/>
      <c r="H225" s="939"/>
      <c r="I225" s="939"/>
      <c r="J225" s="939"/>
      <c r="K225" s="939">
        <v>3.7809999999999996E-2</v>
      </c>
      <c r="L225" s="939"/>
      <c r="M225" s="939"/>
      <c r="N225" s="939"/>
      <c r="O225" s="939"/>
      <c r="P225" s="939"/>
      <c r="Q225" s="939"/>
      <c r="R225" s="939"/>
      <c r="S225" s="939"/>
      <c r="T225" s="939"/>
      <c r="U225" s="939"/>
      <c r="V225" s="939"/>
      <c r="W225" s="939"/>
      <c r="X225" s="939"/>
      <c r="Y225" s="939"/>
      <c r="Z225" s="939"/>
      <c r="AA225" s="939"/>
      <c r="AB225" s="939"/>
      <c r="AC225" s="939"/>
      <c r="AD225" s="939"/>
      <c r="AE225" s="939"/>
      <c r="AF225" s="939"/>
      <c r="AG225" s="939"/>
      <c r="AH225" s="939"/>
      <c r="AI225" s="939"/>
      <c r="AJ225" s="939"/>
      <c r="AK225" s="939"/>
      <c r="AL225" s="939"/>
      <c r="AM225" s="939"/>
      <c r="AN225" s="939"/>
      <c r="AO225" s="939"/>
      <c r="AP225" s="939"/>
      <c r="AQ225" s="939"/>
      <c r="AR225" s="939"/>
      <c r="AS225" s="939"/>
      <c r="AT225" s="939"/>
      <c r="AU225" s="939"/>
      <c r="AV225" s="939"/>
      <c r="AW225" s="939"/>
      <c r="AX225" s="939"/>
      <c r="AY225" s="939"/>
      <c r="AZ225" s="939"/>
      <c r="BA225" s="939"/>
      <c r="BB225" s="939"/>
      <c r="BC225" s="939"/>
      <c r="BD225" s="939"/>
      <c r="BE225" s="939"/>
    </row>
    <row r="226" spans="1:57" s="943" customFormat="1" ht="15.5">
      <c r="A226" s="934"/>
      <c r="B226" s="962"/>
      <c r="C226" s="937"/>
      <c r="D226" s="937"/>
      <c r="E226" s="936">
        <v>17</v>
      </c>
      <c r="F226" s="936">
        <v>231</v>
      </c>
      <c r="G226" s="934"/>
      <c r="H226" s="955"/>
      <c r="I226" s="955"/>
      <c r="J226" s="955"/>
      <c r="K226" s="955"/>
      <c r="L226" s="955"/>
      <c r="M226" s="955"/>
      <c r="N226" s="955"/>
      <c r="O226" s="955"/>
      <c r="P226" s="955"/>
      <c r="Q226" s="955"/>
      <c r="R226" s="955"/>
      <c r="S226" s="955"/>
      <c r="T226" s="955"/>
      <c r="U226" s="955"/>
      <c r="V226" s="955"/>
      <c r="W226" s="955"/>
      <c r="X226" s="955"/>
      <c r="Y226" s="955"/>
      <c r="Z226" s="955"/>
      <c r="AA226" s="955"/>
      <c r="AB226" s="955"/>
      <c r="AC226" s="955"/>
      <c r="AD226" s="955"/>
      <c r="AE226" s="955"/>
      <c r="AF226" s="955"/>
      <c r="AG226" s="955"/>
      <c r="AH226" s="955"/>
      <c r="AI226" s="955"/>
      <c r="AJ226" s="955"/>
      <c r="AK226" s="955"/>
      <c r="AL226" s="955"/>
      <c r="AM226" s="955"/>
      <c r="AN226" s="955"/>
      <c r="AO226" s="955"/>
      <c r="AP226" s="955"/>
      <c r="AQ226" s="955"/>
      <c r="AR226" s="955"/>
      <c r="AS226" s="955"/>
      <c r="AT226" s="955"/>
      <c r="AU226" s="955"/>
      <c r="AV226" s="955"/>
      <c r="AW226" s="955"/>
      <c r="AX226" s="955"/>
      <c r="AY226" s="955"/>
      <c r="AZ226" s="955"/>
      <c r="BA226" s="955"/>
      <c r="BB226" s="955"/>
      <c r="BC226" s="955"/>
      <c r="BD226" s="955"/>
      <c r="BE226" s="955"/>
    </row>
    <row r="227" spans="1:57" s="408" customFormat="1" ht="31">
      <c r="A227" s="936"/>
      <c r="B227" s="961"/>
      <c r="C227" s="579"/>
      <c r="D227" s="579"/>
      <c r="E227" s="936">
        <v>1</v>
      </c>
      <c r="F227" s="936" t="s">
        <v>1606</v>
      </c>
      <c r="G227" s="936"/>
      <c r="H227" s="939">
        <v>0.246</v>
      </c>
      <c r="I227" s="939"/>
      <c r="J227" s="939"/>
      <c r="K227" s="939"/>
      <c r="L227" s="939"/>
      <c r="M227" s="939"/>
      <c r="N227" s="939"/>
      <c r="O227" s="939"/>
      <c r="P227" s="939"/>
      <c r="Q227" s="939"/>
      <c r="R227" s="939"/>
      <c r="S227" s="939"/>
      <c r="T227" s="939"/>
      <c r="U227" s="939"/>
      <c r="V227" s="939"/>
      <c r="W227" s="939"/>
      <c r="X227" s="939"/>
      <c r="Y227" s="939"/>
      <c r="Z227" s="939"/>
      <c r="AA227" s="939"/>
      <c r="AB227" s="939"/>
      <c r="AC227" s="939"/>
      <c r="AD227" s="939"/>
      <c r="AE227" s="939"/>
      <c r="AF227" s="939"/>
      <c r="AG227" s="939"/>
      <c r="AH227" s="939"/>
      <c r="AI227" s="939"/>
      <c r="AJ227" s="939"/>
      <c r="AK227" s="939"/>
      <c r="AL227" s="939"/>
      <c r="AM227" s="939"/>
      <c r="AN227" s="939"/>
      <c r="AO227" s="939"/>
      <c r="AP227" s="939"/>
      <c r="AQ227" s="939"/>
      <c r="AR227" s="939"/>
      <c r="AS227" s="939"/>
      <c r="AT227" s="939"/>
      <c r="AU227" s="939"/>
      <c r="AV227" s="939"/>
      <c r="AW227" s="939"/>
      <c r="AX227" s="939"/>
      <c r="AY227" s="939"/>
      <c r="AZ227" s="939"/>
      <c r="BA227" s="939"/>
      <c r="BB227" s="939"/>
      <c r="BC227" s="939"/>
      <c r="BD227" s="939"/>
      <c r="BE227" s="939"/>
    </row>
    <row r="228" spans="1:57" s="408" customFormat="1" ht="15.5">
      <c r="A228" s="936"/>
      <c r="B228" s="961"/>
      <c r="C228" s="579"/>
      <c r="D228" s="579"/>
      <c r="E228" s="936" t="s">
        <v>1067</v>
      </c>
      <c r="F228" s="936" t="s">
        <v>1607</v>
      </c>
      <c r="G228" s="936"/>
      <c r="H228" s="939"/>
      <c r="I228" s="939"/>
      <c r="J228" s="939"/>
      <c r="K228" s="939"/>
      <c r="L228" s="939"/>
      <c r="M228" s="939"/>
      <c r="N228" s="939"/>
      <c r="O228" s="939"/>
      <c r="P228" s="939"/>
      <c r="Q228" s="939"/>
      <c r="R228" s="939"/>
      <c r="S228" s="939"/>
      <c r="T228" s="939"/>
      <c r="U228" s="939"/>
      <c r="V228" s="939"/>
      <c r="W228" s="939"/>
      <c r="X228" s="939"/>
      <c r="Y228" s="939"/>
      <c r="Z228" s="939"/>
      <c r="AA228" s="939"/>
      <c r="AB228" s="939"/>
      <c r="AC228" s="939"/>
      <c r="AD228" s="939"/>
      <c r="AE228" s="939"/>
      <c r="AF228" s="939"/>
      <c r="AG228" s="939"/>
      <c r="AH228" s="939"/>
      <c r="AI228" s="939"/>
      <c r="AJ228" s="939"/>
      <c r="AK228" s="939"/>
      <c r="AL228" s="939"/>
      <c r="AM228" s="939"/>
      <c r="AN228" s="939"/>
      <c r="AO228" s="939"/>
      <c r="AP228" s="939"/>
      <c r="AQ228" s="939"/>
      <c r="AR228" s="939"/>
      <c r="AS228" s="939"/>
      <c r="AT228" s="939"/>
      <c r="AU228" s="939"/>
      <c r="AV228" s="939"/>
      <c r="AW228" s="939"/>
      <c r="AX228" s="939"/>
      <c r="AY228" s="939"/>
      <c r="AZ228" s="939"/>
      <c r="BA228" s="939"/>
      <c r="BB228" s="939"/>
      <c r="BC228" s="939"/>
      <c r="BD228" s="939"/>
      <c r="BE228" s="939"/>
    </row>
    <row r="229" spans="1:57" s="408" customFormat="1" ht="15.5">
      <c r="A229" s="936"/>
      <c r="B229" s="961"/>
      <c r="C229" s="579"/>
      <c r="D229" s="579"/>
      <c r="E229" s="936">
        <v>16</v>
      </c>
      <c r="F229" s="936" t="s">
        <v>1521</v>
      </c>
      <c r="G229" s="936"/>
      <c r="H229" s="939"/>
      <c r="I229" s="939"/>
      <c r="J229" s="939"/>
      <c r="K229" s="939"/>
      <c r="L229" s="939"/>
      <c r="M229" s="939"/>
      <c r="N229" s="939"/>
      <c r="O229" s="939"/>
      <c r="P229" s="939"/>
      <c r="Q229" s="939"/>
      <c r="R229" s="939"/>
      <c r="S229" s="939"/>
      <c r="T229" s="939"/>
      <c r="U229" s="939"/>
      <c r="V229" s="939"/>
      <c r="W229" s="939"/>
      <c r="X229" s="939"/>
      <c r="Y229" s="939"/>
      <c r="Z229" s="939"/>
      <c r="AA229" s="939"/>
      <c r="AB229" s="939"/>
      <c r="AC229" s="939"/>
      <c r="AD229" s="939"/>
      <c r="AE229" s="939"/>
      <c r="AF229" s="939"/>
      <c r="AG229" s="939"/>
      <c r="AH229" s="939"/>
      <c r="AI229" s="939"/>
      <c r="AJ229" s="939"/>
      <c r="AK229" s="939"/>
      <c r="AL229" s="939"/>
      <c r="AM229" s="939"/>
      <c r="AN229" s="939"/>
      <c r="AO229" s="939"/>
      <c r="AP229" s="939"/>
      <c r="AQ229" s="939"/>
      <c r="AR229" s="939"/>
      <c r="AS229" s="939"/>
      <c r="AT229" s="939"/>
      <c r="AU229" s="939"/>
      <c r="AV229" s="939"/>
      <c r="AW229" s="939"/>
      <c r="AX229" s="939"/>
      <c r="AY229" s="939"/>
      <c r="AZ229" s="939"/>
      <c r="BA229" s="939"/>
      <c r="BB229" s="939"/>
      <c r="BC229" s="939"/>
      <c r="BD229" s="939"/>
      <c r="BE229" s="939"/>
    </row>
    <row r="230" spans="1:57" s="408" customFormat="1" ht="15.5">
      <c r="A230" s="936"/>
      <c r="B230" s="961"/>
      <c r="C230" s="579"/>
      <c r="D230" s="579"/>
      <c r="E230" s="936">
        <v>5</v>
      </c>
      <c r="F230" s="936">
        <v>107.2</v>
      </c>
      <c r="G230" s="936"/>
      <c r="H230" s="939"/>
      <c r="I230" s="939"/>
      <c r="J230" s="939"/>
      <c r="K230" s="939"/>
      <c r="L230" s="939"/>
      <c r="M230" s="939"/>
      <c r="N230" s="939"/>
      <c r="O230" s="939"/>
      <c r="P230" s="939"/>
      <c r="Q230" s="939"/>
      <c r="R230" s="939"/>
      <c r="S230" s="939"/>
      <c r="T230" s="939"/>
      <c r="U230" s="939"/>
      <c r="V230" s="939"/>
      <c r="W230" s="939"/>
      <c r="X230" s="939"/>
      <c r="Y230" s="939"/>
      <c r="Z230" s="939"/>
      <c r="AA230" s="939"/>
      <c r="AB230" s="939"/>
      <c r="AC230" s="939"/>
      <c r="AD230" s="939"/>
      <c r="AE230" s="939"/>
      <c r="AF230" s="939"/>
      <c r="AG230" s="939"/>
      <c r="AH230" s="939"/>
      <c r="AI230" s="939"/>
      <c r="AJ230" s="939"/>
      <c r="AK230" s="939"/>
      <c r="AL230" s="939"/>
      <c r="AM230" s="939"/>
      <c r="AN230" s="939"/>
      <c r="AO230" s="939"/>
      <c r="AP230" s="939"/>
      <c r="AQ230" s="939"/>
      <c r="AR230" s="939"/>
      <c r="AS230" s="939"/>
      <c r="AT230" s="939"/>
      <c r="AU230" s="939"/>
      <c r="AV230" s="939"/>
      <c r="AW230" s="939"/>
      <c r="AX230" s="939"/>
      <c r="AY230" s="939"/>
      <c r="AZ230" s="939"/>
      <c r="BA230" s="939"/>
      <c r="BB230" s="939"/>
      <c r="BC230" s="939"/>
      <c r="BD230" s="939"/>
      <c r="BE230" s="939"/>
    </row>
    <row r="231" spans="1:57" s="408" customFormat="1" ht="15.5">
      <c r="A231" s="936"/>
      <c r="B231" s="961"/>
      <c r="C231" s="579"/>
      <c r="D231" s="579"/>
      <c r="E231" s="936">
        <v>10</v>
      </c>
      <c r="F231" s="941" t="s">
        <v>1311</v>
      </c>
      <c r="G231" s="936"/>
      <c r="H231" s="939"/>
      <c r="I231" s="939"/>
      <c r="J231" s="939"/>
      <c r="K231" s="939">
        <v>0.1</v>
      </c>
      <c r="L231" s="939"/>
      <c r="M231" s="939"/>
      <c r="N231" s="939"/>
      <c r="O231" s="939"/>
      <c r="P231" s="939"/>
      <c r="Q231" s="939"/>
      <c r="R231" s="939"/>
      <c r="S231" s="939"/>
      <c r="T231" s="939"/>
      <c r="U231" s="939"/>
      <c r="V231" s="939"/>
      <c r="W231" s="939"/>
      <c r="X231" s="939"/>
      <c r="Y231" s="939"/>
      <c r="Z231" s="939"/>
      <c r="AA231" s="939"/>
      <c r="AB231" s="939"/>
      <c r="AC231" s="939"/>
      <c r="AD231" s="939"/>
      <c r="AE231" s="939"/>
      <c r="AF231" s="939"/>
      <c r="AG231" s="939"/>
      <c r="AH231" s="939"/>
      <c r="AI231" s="939"/>
      <c r="AJ231" s="939"/>
      <c r="AK231" s="939"/>
      <c r="AL231" s="939"/>
      <c r="AM231" s="939"/>
      <c r="AN231" s="939"/>
      <c r="AO231" s="939"/>
      <c r="AP231" s="939"/>
      <c r="AQ231" s="939"/>
      <c r="AR231" s="939"/>
      <c r="AS231" s="939"/>
      <c r="AT231" s="939"/>
      <c r="AU231" s="939"/>
      <c r="AV231" s="939"/>
      <c r="AW231" s="939"/>
      <c r="AX231" s="939"/>
      <c r="AY231" s="939"/>
      <c r="AZ231" s="939"/>
      <c r="BA231" s="939"/>
      <c r="BB231" s="939"/>
      <c r="BC231" s="939"/>
      <c r="BD231" s="939"/>
      <c r="BE231" s="939"/>
    </row>
    <row r="232" spans="1:57" s="62" customFormat="1" ht="31">
      <c r="A232" s="60"/>
      <c r="B232" s="66"/>
      <c r="C232" s="339"/>
      <c r="D232" s="339"/>
      <c r="E232" s="60">
        <v>1</v>
      </c>
      <c r="F232" s="60" t="s">
        <v>1645</v>
      </c>
      <c r="G232" s="60"/>
      <c r="H232" s="984">
        <v>0.28999999999999998</v>
      </c>
      <c r="I232" s="984"/>
      <c r="J232" s="984"/>
      <c r="K232" s="984"/>
      <c r="L232" s="984"/>
      <c r="M232" s="984"/>
      <c r="N232" s="984"/>
      <c r="O232" s="984"/>
      <c r="P232" s="984"/>
      <c r="Q232" s="984"/>
      <c r="R232" s="984"/>
      <c r="S232" s="984"/>
      <c r="T232" s="984"/>
      <c r="U232" s="984"/>
      <c r="V232" s="984"/>
      <c r="W232" s="984"/>
      <c r="X232" s="984"/>
      <c r="Y232" s="984"/>
      <c r="Z232" s="984"/>
      <c r="AA232" s="984"/>
      <c r="AB232" s="984"/>
      <c r="AC232" s="984"/>
      <c r="AD232" s="984"/>
      <c r="AE232" s="984"/>
      <c r="AF232" s="984"/>
      <c r="AG232" s="984"/>
      <c r="AH232" s="984"/>
      <c r="AI232" s="984"/>
      <c r="AJ232" s="984"/>
      <c r="AK232" s="984"/>
      <c r="AL232" s="984"/>
      <c r="AM232" s="984"/>
      <c r="AN232" s="984"/>
      <c r="AO232" s="984"/>
      <c r="AP232" s="984"/>
      <c r="AQ232" s="984"/>
      <c r="AR232" s="984"/>
      <c r="AS232" s="984"/>
      <c r="AT232" s="984"/>
      <c r="AU232" s="984"/>
      <c r="AV232" s="984"/>
      <c r="AW232" s="984"/>
      <c r="AX232" s="984"/>
      <c r="AY232" s="984"/>
      <c r="AZ232" s="984"/>
      <c r="BA232" s="984"/>
      <c r="BB232" s="984"/>
      <c r="BC232" s="984"/>
      <c r="BD232" s="984"/>
      <c r="BE232" s="984"/>
    </row>
    <row r="233" spans="1:57" s="408" customFormat="1" ht="15.5">
      <c r="A233" s="936"/>
      <c r="B233" s="961"/>
      <c r="C233" s="579"/>
      <c r="D233" s="579"/>
      <c r="E233" s="936">
        <v>24</v>
      </c>
      <c r="F233" s="936" t="s">
        <v>1608</v>
      </c>
      <c r="G233" s="936"/>
      <c r="H233" s="939"/>
      <c r="I233" s="939"/>
      <c r="J233" s="939"/>
      <c r="K233" s="939">
        <v>0.11547</v>
      </c>
      <c r="L233" s="939"/>
      <c r="M233" s="939"/>
      <c r="N233" s="939"/>
      <c r="O233" s="939"/>
      <c r="P233" s="939"/>
      <c r="Q233" s="939"/>
      <c r="R233" s="939"/>
      <c r="S233" s="939"/>
      <c r="T233" s="939"/>
      <c r="U233" s="939"/>
      <c r="V233" s="939"/>
      <c r="W233" s="939"/>
      <c r="X233" s="939"/>
      <c r="Y233" s="939"/>
      <c r="Z233" s="939"/>
      <c r="AA233" s="939"/>
      <c r="AB233" s="939"/>
      <c r="AC233" s="939"/>
      <c r="AD233" s="939"/>
      <c r="AE233" s="939"/>
      <c r="AF233" s="939"/>
      <c r="AG233" s="939"/>
      <c r="AH233" s="939"/>
      <c r="AI233" s="939"/>
      <c r="AJ233" s="939"/>
      <c r="AK233" s="939"/>
      <c r="AL233" s="939"/>
      <c r="AM233" s="939"/>
      <c r="AN233" s="939"/>
      <c r="AO233" s="939"/>
      <c r="AP233" s="939"/>
      <c r="AQ233" s="939"/>
      <c r="AR233" s="939"/>
      <c r="AS233" s="939"/>
      <c r="AT233" s="939"/>
      <c r="AU233" s="939"/>
      <c r="AV233" s="939"/>
      <c r="AW233" s="939"/>
      <c r="AX233" s="939"/>
      <c r="AY233" s="939"/>
      <c r="AZ233" s="939"/>
      <c r="BA233" s="939"/>
      <c r="BB233" s="939"/>
      <c r="BC233" s="939"/>
      <c r="BD233" s="939"/>
      <c r="BE233" s="939"/>
    </row>
    <row r="234" spans="1:57" s="408" customFormat="1" ht="15.5">
      <c r="A234" s="936"/>
      <c r="B234" s="961"/>
      <c r="C234" s="579"/>
      <c r="D234" s="579"/>
      <c r="E234" s="936" t="s">
        <v>1068</v>
      </c>
      <c r="F234" s="941" t="s">
        <v>1312</v>
      </c>
      <c r="G234" s="936"/>
      <c r="H234" s="939"/>
      <c r="I234" s="939"/>
      <c r="J234" s="939"/>
      <c r="K234" s="939"/>
      <c r="L234" s="939"/>
      <c r="M234" s="939"/>
      <c r="N234" s="939"/>
      <c r="O234" s="939"/>
      <c r="P234" s="939"/>
      <c r="Q234" s="939"/>
      <c r="R234" s="939"/>
      <c r="S234" s="939"/>
      <c r="T234" s="939"/>
      <c r="U234" s="939"/>
      <c r="V234" s="939"/>
      <c r="W234" s="939"/>
      <c r="X234" s="939"/>
      <c r="Y234" s="939"/>
      <c r="Z234" s="939"/>
      <c r="AA234" s="939"/>
      <c r="AB234" s="939"/>
      <c r="AC234" s="939"/>
      <c r="AD234" s="939"/>
      <c r="AE234" s="939"/>
      <c r="AF234" s="939"/>
      <c r="AG234" s="939"/>
      <c r="AH234" s="939"/>
      <c r="AI234" s="939"/>
      <c r="AJ234" s="939"/>
      <c r="AK234" s="939"/>
      <c r="AL234" s="939"/>
      <c r="AM234" s="939"/>
      <c r="AN234" s="939"/>
      <c r="AO234" s="939"/>
      <c r="AP234" s="939"/>
      <c r="AQ234" s="939"/>
      <c r="AR234" s="939"/>
      <c r="AS234" s="939"/>
      <c r="AT234" s="939"/>
      <c r="AU234" s="939"/>
      <c r="AV234" s="939"/>
      <c r="AW234" s="939"/>
      <c r="AX234" s="939"/>
      <c r="AY234" s="939"/>
      <c r="AZ234" s="939"/>
      <c r="BA234" s="939"/>
      <c r="BB234" s="939"/>
      <c r="BC234" s="939"/>
      <c r="BD234" s="939"/>
      <c r="BE234" s="939"/>
    </row>
    <row r="235" spans="1:57" s="408" customFormat="1" ht="15.5">
      <c r="A235" s="936"/>
      <c r="B235" s="961"/>
      <c r="C235" s="579"/>
      <c r="D235" s="579"/>
      <c r="E235" s="936" t="s">
        <v>1069</v>
      </c>
      <c r="F235" s="941" t="s">
        <v>1550</v>
      </c>
      <c r="G235" s="936"/>
      <c r="H235" s="939"/>
      <c r="I235" s="939"/>
      <c r="J235" s="939"/>
      <c r="K235" s="939"/>
      <c r="L235" s="939"/>
      <c r="M235" s="939"/>
      <c r="N235" s="939"/>
      <c r="O235" s="939"/>
      <c r="P235" s="939"/>
      <c r="Q235" s="939"/>
      <c r="R235" s="939"/>
      <c r="S235" s="939"/>
      <c r="T235" s="939"/>
      <c r="U235" s="939"/>
      <c r="V235" s="939"/>
      <c r="W235" s="939"/>
      <c r="X235" s="939"/>
      <c r="Y235" s="939"/>
      <c r="Z235" s="939"/>
      <c r="AA235" s="939"/>
      <c r="AB235" s="939"/>
      <c r="AC235" s="939"/>
      <c r="AD235" s="939"/>
      <c r="AE235" s="939"/>
      <c r="AF235" s="939"/>
      <c r="AG235" s="939"/>
      <c r="AH235" s="939"/>
      <c r="AI235" s="939"/>
      <c r="AJ235" s="939"/>
      <c r="AK235" s="939"/>
      <c r="AL235" s="939"/>
      <c r="AM235" s="939"/>
      <c r="AN235" s="939"/>
      <c r="AO235" s="939"/>
      <c r="AP235" s="939"/>
      <c r="AQ235" s="939"/>
      <c r="AR235" s="939"/>
      <c r="AS235" s="939"/>
      <c r="AT235" s="939"/>
      <c r="AU235" s="939"/>
      <c r="AV235" s="939"/>
      <c r="AW235" s="939"/>
      <c r="AX235" s="939"/>
      <c r="AY235" s="939"/>
      <c r="AZ235" s="939"/>
      <c r="BA235" s="939"/>
      <c r="BB235" s="939"/>
      <c r="BC235" s="939"/>
      <c r="BD235" s="939"/>
      <c r="BE235" s="939"/>
    </row>
    <row r="236" spans="1:57" s="408" customFormat="1" ht="15.5">
      <c r="A236" s="936"/>
      <c r="B236" s="961"/>
      <c r="C236" s="579"/>
      <c r="D236" s="579"/>
      <c r="E236" s="936">
        <v>20</v>
      </c>
      <c r="F236" s="959" t="s">
        <v>1551</v>
      </c>
      <c r="G236" s="936"/>
      <c r="H236" s="939"/>
      <c r="I236" s="939"/>
      <c r="J236" s="939"/>
      <c r="K236" s="939"/>
      <c r="L236" s="939"/>
      <c r="M236" s="939"/>
      <c r="N236" s="939"/>
      <c r="O236" s="939"/>
      <c r="P236" s="939"/>
      <c r="Q236" s="939"/>
      <c r="R236" s="939"/>
      <c r="S236" s="939"/>
      <c r="T236" s="939"/>
      <c r="U236" s="939"/>
      <c r="V236" s="939"/>
      <c r="W236" s="939"/>
      <c r="X236" s="939"/>
      <c r="Y236" s="939"/>
      <c r="Z236" s="939"/>
      <c r="AA236" s="939"/>
      <c r="AB236" s="939"/>
      <c r="AC236" s="939"/>
      <c r="AD236" s="939"/>
      <c r="AE236" s="939"/>
      <c r="AF236" s="939"/>
      <c r="AG236" s="939"/>
      <c r="AH236" s="939"/>
      <c r="AI236" s="939"/>
      <c r="AJ236" s="939"/>
      <c r="AK236" s="939"/>
      <c r="AL236" s="939"/>
      <c r="AM236" s="939"/>
      <c r="AN236" s="939"/>
      <c r="AO236" s="939"/>
      <c r="AP236" s="939"/>
      <c r="AQ236" s="939"/>
      <c r="AR236" s="939"/>
      <c r="AS236" s="939"/>
      <c r="AT236" s="939"/>
      <c r="AU236" s="939"/>
      <c r="AV236" s="939"/>
      <c r="AW236" s="939"/>
      <c r="AX236" s="939"/>
      <c r="AY236" s="939"/>
      <c r="AZ236" s="939"/>
      <c r="BA236" s="939"/>
      <c r="BB236" s="939"/>
      <c r="BC236" s="939"/>
      <c r="BD236" s="939"/>
      <c r="BE236" s="939"/>
    </row>
    <row r="237" spans="1:57" s="408" customFormat="1" ht="15.5">
      <c r="A237" s="936"/>
      <c r="B237" s="961"/>
      <c r="C237" s="579"/>
      <c r="D237" s="579"/>
      <c r="E237" s="936">
        <v>23</v>
      </c>
      <c r="F237" s="959" t="s">
        <v>1609</v>
      </c>
      <c r="G237" s="936"/>
      <c r="H237" s="939"/>
      <c r="I237" s="939"/>
      <c r="J237" s="939"/>
      <c r="K237" s="939"/>
      <c r="L237" s="939"/>
      <c r="M237" s="939"/>
      <c r="N237" s="939"/>
      <c r="O237" s="939"/>
      <c r="P237" s="939"/>
      <c r="Q237" s="939"/>
      <c r="R237" s="939"/>
      <c r="S237" s="939"/>
      <c r="T237" s="939"/>
      <c r="U237" s="939"/>
      <c r="V237" s="939"/>
      <c r="W237" s="939"/>
      <c r="X237" s="939"/>
      <c r="Y237" s="939"/>
      <c r="Z237" s="939"/>
      <c r="AA237" s="939"/>
      <c r="AB237" s="939"/>
      <c r="AC237" s="939"/>
      <c r="AD237" s="939"/>
      <c r="AE237" s="939"/>
      <c r="AF237" s="939"/>
      <c r="AG237" s="939"/>
      <c r="AH237" s="939"/>
      <c r="AI237" s="939"/>
      <c r="AJ237" s="939"/>
      <c r="AK237" s="939"/>
      <c r="AL237" s="939"/>
      <c r="AM237" s="939"/>
      <c r="AN237" s="939"/>
      <c r="AO237" s="939"/>
      <c r="AP237" s="939"/>
      <c r="AQ237" s="939"/>
      <c r="AR237" s="939"/>
      <c r="AS237" s="939"/>
      <c r="AT237" s="939"/>
      <c r="AU237" s="939"/>
      <c r="AV237" s="939"/>
      <c r="AW237" s="939"/>
      <c r="AX237" s="939"/>
      <c r="AY237" s="939"/>
      <c r="AZ237" s="939"/>
      <c r="BA237" s="939"/>
      <c r="BB237" s="939"/>
      <c r="BC237" s="939"/>
      <c r="BD237" s="939"/>
      <c r="BE237" s="939"/>
    </row>
    <row r="238" spans="1:57" s="408" customFormat="1" ht="15.5">
      <c r="A238" s="936"/>
      <c r="B238" s="961"/>
      <c r="C238" s="579"/>
      <c r="D238" s="579"/>
      <c r="E238" s="936">
        <v>25</v>
      </c>
      <c r="F238" s="945" t="s">
        <v>1345</v>
      </c>
      <c r="G238" s="936"/>
      <c r="H238" s="939"/>
      <c r="I238" s="939"/>
      <c r="J238" s="939"/>
      <c r="K238" s="939"/>
      <c r="L238" s="939"/>
      <c r="M238" s="939"/>
      <c r="N238" s="939"/>
      <c r="O238" s="939"/>
      <c r="P238" s="939"/>
      <c r="Q238" s="939"/>
      <c r="R238" s="939"/>
      <c r="S238" s="939"/>
      <c r="T238" s="939"/>
      <c r="U238" s="939"/>
      <c r="V238" s="939"/>
      <c r="W238" s="939"/>
      <c r="X238" s="939"/>
      <c r="Y238" s="939"/>
      <c r="Z238" s="939"/>
      <c r="AA238" s="939"/>
      <c r="AB238" s="939"/>
      <c r="AC238" s="939"/>
      <c r="AD238" s="939"/>
      <c r="AE238" s="939"/>
      <c r="AF238" s="939"/>
      <c r="AG238" s="939"/>
      <c r="AH238" s="939"/>
      <c r="AI238" s="939"/>
      <c r="AJ238" s="939"/>
      <c r="AK238" s="939"/>
      <c r="AL238" s="939"/>
      <c r="AM238" s="939"/>
      <c r="AN238" s="939"/>
      <c r="AO238" s="939"/>
      <c r="AP238" s="939"/>
      <c r="AQ238" s="939"/>
      <c r="AR238" s="939"/>
      <c r="AS238" s="939"/>
      <c r="AT238" s="939"/>
      <c r="AU238" s="939"/>
      <c r="AV238" s="939"/>
      <c r="AW238" s="939"/>
      <c r="AX238" s="939"/>
      <c r="AY238" s="939"/>
      <c r="AZ238" s="939"/>
      <c r="BA238" s="939"/>
      <c r="BB238" s="939"/>
      <c r="BC238" s="939"/>
      <c r="BD238" s="939"/>
      <c r="BE238" s="939"/>
    </row>
    <row r="239" spans="1:57" s="408" customFormat="1" ht="15.5">
      <c r="A239" s="936"/>
      <c r="B239" s="961"/>
      <c r="C239" s="579"/>
      <c r="D239" s="579"/>
      <c r="E239" s="936"/>
      <c r="F239" s="941"/>
      <c r="G239" s="936"/>
      <c r="H239" s="939"/>
      <c r="I239" s="939"/>
      <c r="J239" s="939"/>
      <c r="K239" s="939"/>
      <c r="L239" s="939"/>
      <c r="M239" s="939"/>
      <c r="N239" s="939"/>
      <c r="O239" s="939"/>
      <c r="P239" s="939"/>
      <c r="Q239" s="939"/>
      <c r="R239" s="939"/>
      <c r="S239" s="939"/>
      <c r="T239" s="939"/>
      <c r="U239" s="939"/>
      <c r="V239" s="939"/>
      <c r="W239" s="939"/>
      <c r="X239" s="939"/>
      <c r="Y239" s="939"/>
      <c r="Z239" s="939"/>
      <c r="AA239" s="939"/>
      <c r="AB239" s="939"/>
      <c r="AC239" s="939"/>
      <c r="AD239" s="939"/>
      <c r="AE239" s="939"/>
      <c r="AF239" s="939"/>
      <c r="AG239" s="939"/>
      <c r="AH239" s="939"/>
      <c r="AI239" s="939"/>
      <c r="AJ239" s="939"/>
      <c r="AK239" s="939"/>
      <c r="AL239" s="939"/>
      <c r="AM239" s="939"/>
      <c r="AN239" s="939"/>
      <c r="AO239" s="939"/>
      <c r="AP239" s="939"/>
      <c r="AQ239" s="939"/>
      <c r="AR239" s="939"/>
      <c r="AS239" s="939"/>
      <c r="AT239" s="939"/>
      <c r="AU239" s="939"/>
      <c r="AV239" s="939"/>
      <c r="AW239" s="939"/>
      <c r="AX239" s="939"/>
      <c r="AY239" s="939"/>
      <c r="AZ239" s="939"/>
      <c r="BA239" s="939"/>
      <c r="BB239" s="939"/>
      <c r="BC239" s="939"/>
      <c r="BD239" s="939"/>
      <c r="BE239" s="939"/>
    </row>
    <row r="240" spans="1:57" s="943" customFormat="1" ht="15.5">
      <c r="A240" s="934">
        <v>24</v>
      </c>
      <c r="B240" s="962" t="s">
        <v>397</v>
      </c>
      <c r="C240" s="937"/>
      <c r="D240" s="937">
        <v>5</v>
      </c>
      <c r="E240" s="939"/>
      <c r="F240" s="939"/>
      <c r="G240" s="934"/>
      <c r="H240" s="942"/>
      <c r="I240" s="942"/>
      <c r="J240" s="942"/>
      <c r="K240" s="942"/>
      <c r="L240" s="942"/>
      <c r="M240" s="942"/>
      <c r="N240" s="942"/>
      <c r="O240" s="942"/>
      <c r="P240" s="942"/>
      <c r="Q240" s="942"/>
      <c r="R240" s="942"/>
      <c r="S240" s="942"/>
      <c r="T240" s="942"/>
      <c r="U240" s="942"/>
      <c r="V240" s="942"/>
      <c r="W240" s="942"/>
      <c r="X240" s="942"/>
      <c r="Y240" s="942"/>
      <c r="Z240" s="942"/>
      <c r="AA240" s="942"/>
      <c r="AB240" s="942"/>
      <c r="AC240" s="942"/>
      <c r="AD240" s="942"/>
      <c r="AE240" s="942"/>
      <c r="AF240" s="942"/>
      <c r="AG240" s="942"/>
      <c r="AH240" s="942"/>
      <c r="AI240" s="942"/>
      <c r="AJ240" s="942"/>
      <c r="AK240" s="942"/>
      <c r="AL240" s="942"/>
      <c r="AM240" s="942"/>
      <c r="AN240" s="942"/>
      <c r="AO240" s="942"/>
      <c r="AP240" s="942"/>
      <c r="AQ240" s="942"/>
      <c r="AR240" s="942"/>
      <c r="AS240" s="942"/>
      <c r="AT240" s="942"/>
      <c r="AU240" s="942"/>
      <c r="AV240" s="942"/>
      <c r="AW240" s="942"/>
      <c r="AX240" s="942"/>
      <c r="AY240" s="942"/>
      <c r="AZ240" s="942"/>
      <c r="BA240" s="942"/>
      <c r="BB240" s="942"/>
      <c r="BC240" s="942"/>
      <c r="BD240" s="942"/>
      <c r="BE240" s="942"/>
    </row>
    <row r="241" spans="1:58" s="361" customFormat="1" ht="15.5">
      <c r="A241" s="360"/>
      <c r="B241" s="348" t="s">
        <v>1202</v>
      </c>
      <c r="C241" s="360" t="s">
        <v>114</v>
      </c>
      <c r="D241" s="989">
        <v>2.5</v>
      </c>
      <c r="E241" s="384"/>
      <c r="F241" s="384"/>
      <c r="G241" s="384"/>
      <c r="H241" s="921"/>
      <c r="I241" s="921"/>
      <c r="J241" s="921"/>
      <c r="K241" s="921"/>
      <c r="L241" s="921"/>
      <c r="M241" s="921"/>
      <c r="N241" s="921"/>
      <c r="O241" s="921"/>
      <c r="P241" s="921"/>
      <c r="Q241" s="921"/>
      <c r="R241" s="921"/>
      <c r="S241" s="921"/>
      <c r="T241" s="921"/>
      <c r="U241" s="921"/>
      <c r="V241" s="921"/>
      <c r="W241" s="921"/>
      <c r="X241" s="921"/>
      <c r="Y241" s="921"/>
      <c r="Z241" s="921"/>
      <c r="AA241" s="921"/>
      <c r="AB241" s="921"/>
      <c r="AC241" s="921"/>
      <c r="AD241" s="921"/>
      <c r="AE241" s="921"/>
      <c r="AF241" s="921"/>
      <c r="AG241" s="921"/>
      <c r="AH241" s="921"/>
      <c r="AI241" s="921"/>
      <c r="AJ241" s="921"/>
      <c r="AK241" s="921"/>
      <c r="AL241" s="921"/>
      <c r="AM241" s="921"/>
      <c r="AN241" s="921"/>
      <c r="AO241" s="921"/>
      <c r="AP241" s="921"/>
      <c r="AQ241" s="921"/>
      <c r="AR241" s="921"/>
      <c r="AS241" s="921"/>
      <c r="AT241" s="921"/>
      <c r="AU241" s="921"/>
      <c r="AV241" s="921"/>
      <c r="AW241" s="921"/>
      <c r="AX241" s="921"/>
      <c r="AY241" s="921"/>
      <c r="AZ241" s="921"/>
      <c r="BA241" s="921"/>
      <c r="BB241" s="921"/>
      <c r="BC241" s="921"/>
      <c r="BD241" s="921"/>
      <c r="BE241" s="921"/>
      <c r="BF241" s="361">
        <v>-10</v>
      </c>
    </row>
    <row r="242" spans="1:58" s="361" customFormat="1" ht="15.5">
      <c r="A242" s="360"/>
      <c r="B242" s="348" t="s">
        <v>1203</v>
      </c>
      <c r="C242" s="360" t="s">
        <v>114</v>
      </c>
      <c r="D242" s="989">
        <v>2.5</v>
      </c>
      <c r="E242" s="384"/>
      <c r="F242" s="384"/>
      <c r="G242" s="384"/>
      <c r="H242" s="921"/>
      <c r="I242" s="921"/>
      <c r="J242" s="921"/>
      <c r="K242" s="921"/>
      <c r="L242" s="921"/>
      <c r="M242" s="921"/>
      <c r="N242" s="921"/>
      <c r="O242" s="921"/>
      <c r="P242" s="921"/>
      <c r="Q242" s="921"/>
      <c r="R242" s="921"/>
      <c r="S242" s="921"/>
      <c r="T242" s="921"/>
      <c r="U242" s="921"/>
      <c r="V242" s="921"/>
      <c r="W242" s="921"/>
      <c r="X242" s="921"/>
      <c r="Y242" s="921"/>
      <c r="Z242" s="921"/>
      <c r="AA242" s="921"/>
      <c r="AB242" s="921"/>
      <c r="AC242" s="921"/>
      <c r="AD242" s="921"/>
      <c r="AE242" s="921"/>
      <c r="AF242" s="921"/>
      <c r="AG242" s="921"/>
      <c r="AH242" s="921"/>
      <c r="AI242" s="921"/>
      <c r="AJ242" s="921"/>
      <c r="AK242" s="921"/>
      <c r="AL242" s="921"/>
      <c r="AM242" s="921"/>
      <c r="AN242" s="921"/>
      <c r="AO242" s="921"/>
      <c r="AP242" s="921"/>
      <c r="AQ242" s="921"/>
      <c r="AR242" s="921"/>
      <c r="AS242" s="921"/>
      <c r="AT242" s="921"/>
      <c r="AU242" s="921"/>
      <c r="AV242" s="921"/>
      <c r="AW242" s="921"/>
      <c r="AX242" s="921"/>
      <c r="AY242" s="921"/>
      <c r="AZ242" s="921"/>
      <c r="BA242" s="921"/>
      <c r="BB242" s="921"/>
      <c r="BC242" s="921"/>
      <c r="BD242" s="921"/>
      <c r="BE242" s="921"/>
    </row>
    <row r="243" spans="1:58" s="361" customFormat="1" ht="15.5">
      <c r="A243" s="360"/>
      <c r="B243" s="348"/>
      <c r="C243" s="360"/>
      <c r="D243" s="989"/>
      <c r="E243" s="936">
        <v>1</v>
      </c>
      <c r="F243" s="941" t="s">
        <v>1318</v>
      </c>
      <c r="G243" s="384"/>
      <c r="H243" s="921"/>
      <c r="I243" s="921"/>
      <c r="J243" s="921"/>
      <c r="K243" s="921"/>
      <c r="L243" s="921"/>
      <c r="M243" s="921"/>
      <c r="N243" s="921"/>
      <c r="O243" s="921"/>
      <c r="P243" s="921"/>
      <c r="Q243" s="921"/>
      <c r="R243" s="921"/>
      <c r="S243" s="921"/>
      <c r="T243" s="921"/>
      <c r="U243" s="921"/>
      <c r="V243" s="921"/>
      <c r="W243" s="921"/>
      <c r="X243" s="921"/>
      <c r="Y243" s="921"/>
      <c r="Z243" s="921"/>
      <c r="AA243" s="921"/>
      <c r="AB243" s="921"/>
      <c r="AC243" s="921"/>
      <c r="AD243" s="921"/>
      <c r="AE243" s="921"/>
      <c r="AF243" s="921"/>
      <c r="AG243" s="921"/>
      <c r="AH243" s="921"/>
      <c r="AI243" s="921"/>
      <c r="AJ243" s="921"/>
      <c r="AK243" s="921"/>
      <c r="AL243" s="921"/>
      <c r="AM243" s="921"/>
      <c r="AN243" s="921"/>
      <c r="AO243" s="921"/>
      <c r="AP243" s="921"/>
      <c r="AQ243" s="921"/>
      <c r="AR243" s="921"/>
      <c r="AS243" s="921"/>
      <c r="AT243" s="921"/>
      <c r="AU243" s="921"/>
      <c r="AV243" s="921"/>
      <c r="AW243" s="921"/>
      <c r="AX243" s="921"/>
      <c r="AY243" s="921"/>
      <c r="AZ243" s="921"/>
      <c r="BA243" s="921"/>
      <c r="BB243" s="921"/>
      <c r="BC243" s="921"/>
      <c r="BD243" s="921"/>
      <c r="BE243" s="921"/>
    </row>
    <row r="244" spans="1:58" s="686" customFormat="1" ht="15.5">
      <c r="A244" s="381"/>
      <c r="B244" s="373"/>
      <c r="C244" s="381"/>
      <c r="D244" s="794"/>
      <c r="E244" s="936">
        <v>2</v>
      </c>
      <c r="F244" s="941" t="s">
        <v>1641</v>
      </c>
      <c r="G244" s="683"/>
      <c r="H244" s="829"/>
      <c r="I244" s="829"/>
      <c r="J244" s="829"/>
      <c r="K244" s="829"/>
      <c r="L244" s="829"/>
      <c r="M244" s="829"/>
      <c r="N244" s="829"/>
      <c r="O244" s="829"/>
      <c r="P244" s="829"/>
      <c r="Q244" s="829"/>
      <c r="R244" s="829"/>
      <c r="S244" s="829"/>
      <c r="T244" s="829"/>
      <c r="U244" s="829"/>
      <c r="V244" s="829"/>
      <c r="W244" s="829"/>
      <c r="X244" s="829"/>
      <c r="Y244" s="829"/>
      <c r="Z244" s="829"/>
      <c r="AA244" s="829"/>
      <c r="AB244" s="829"/>
      <c r="AC244" s="829"/>
      <c r="AD244" s="829"/>
      <c r="AE244" s="829"/>
      <c r="AF244" s="829"/>
      <c r="AG244" s="829"/>
      <c r="AH244" s="829"/>
      <c r="AI244" s="829"/>
      <c r="AJ244" s="829"/>
      <c r="AK244" s="829"/>
      <c r="AL244" s="829"/>
      <c r="AM244" s="829"/>
      <c r="AN244" s="829"/>
      <c r="AO244" s="829"/>
      <c r="AP244" s="829"/>
      <c r="AQ244" s="829"/>
      <c r="AR244" s="829"/>
      <c r="AS244" s="829"/>
      <c r="AT244" s="829"/>
      <c r="AU244" s="829"/>
      <c r="AV244" s="829"/>
      <c r="AW244" s="829"/>
      <c r="AX244" s="829"/>
      <c r="AY244" s="829"/>
      <c r="AZ244" s="829"/>
      <c r="BA244" s="829"/>
      <c r="BB244" s="829"/>
      <c r="BC244" s="829"/>
      <c r="BD244" s="829"/>
      <c r="BE244" s="829"/>
    </row>
    <row r="245" spans="1:58" s="361" customFormat="1" ht="31">
      <c r="A245" s="360"/>
      <c r="B245" s="348"/>
      <c r="C245" s="360"/>
      <c r="D245" s="360"/>
      <c r="E245" s="936">
        <v>5</v>
      </c>
      <c r="F245" s="936" t="s">
        <v>1610</v>
      </c>
      <c r="G245" s="384"/>
      <c r="H245" s="921"/>
      <c r="I245" s="921"/>
      <c r="J245" s="921"/>
      <c r="K245" s="921"/>
      <c r="L245" s="921"/>
      <c r="M245" s="921"/>
      <c r="N245" s="921"/>
      <c r="O245" s="921"/>
      <c r="P245" s="921"/>
      <c r="Q245" s="921"/>
      <c r="R245" s="921"/>
      <c r="S245" s="921"/>
      <c r="T245" s="921"/>
      <c r="U245" s="921"/>
      <c r="V245" s="921"/>
      <c r="W245" s="921"/>
      <c r="X245" s="921"/>
      <c r="Y245" s="921"/>
      <c r="Z245" s="921"/>
      <c r="AA245" s="921"/>
      <c r="AB245" s="921"/>
      <c r="AC245" s="921"/>
      <c r="AD245" s="921"/>
      <c r="AE245" s="921"/>
      <c r="AF245" s="921"/>
      <c r="AG245" s="921"/>
      <c r="AH245" s="921"/>
      <c r="AI245" s="921"/>
      <c r="AJ245" s="921"/>
      <c r="AK245" s="921"/>
      <c r="AL245" s="921"/>
      <c r="AM245" s="921"/>
      <c r="AN245" s="921"/>
      <c r="AO245" s="921"/>
      <c r="AP245" s="921"/>
      <c r="AQ245" s="921"/>
      <c r="AR245" s="921"/>
      <c r="AS245" s="921"/>
      <c r="AT245" s="921"/>
      <c r="AU245" s="921"/>
      <c r="AV245" s="921"/>
      <c r="AW245" s="921"/>
      <c r="AX245" s="921"/>
      <c r="AY245" s="921"/>
      <c r="AZ245" s="921"/>
      <c r="BA245" s="921"/>
      <c r="BB245" s="921"/>
      <c r="BC245" s="921"/>
      <c r="BD245" s="921"/>
      <c r="BE245" s="921"/>
    </row>
    <row r="246" spans="1:58" s="361" customFormat="1" ht="15.5">
      <c r="A246" s="360"/>
      <c r="B246" s="348"/>
      <c r="C246" s="360"/>
      <c r="D246" s="360"/>
      <c r="E246" s="936">
        <v>7</v>
      </c>
      <c r="F246" s="936" t="s">
        <v>1552</v>
      </c>
      <c r="G246" s="384"/>
      <c r="H246" s="921"/>
      <c r="I246" s="921"/>
      <c r="J246" s="921"/>
      <c r="K246" s="921"/>
      <c r="L246" s="921"/>
      <c r="M246" s="921"/>
      <c r="N246" s="921"/>
      <c r="O246" s="921"/>
      <c r="P246" s="921"/>
      <c r="Q246" s="921"/>
      <c r="R246" s="921"/>
      <c r="S246" s="921"/>
      <c r="T246" s="921"/>
      <c r="U246" s="921"/>
      <c r="V246" s="921"/>
      <c r="W246" s="921"/>
      <c r="X246" s="921"/>
      <c r="Y246" s="921"/>
      <c r="Z246" s="921"/>
      <c r="AA246" s="921"/>
      <c r="AB246" s="921"/>
      <c r="AC246" s="921"/>
      <c r="AD246" s="921"/>
      <c r="AE246" s="921"/>
      <c r="AF246" s="921"/>
      <c r="AG246" s="921"/>
      <c r="AH246" s="921"/>
      <c r="AI246" s="921"/>
      <c r="AJ246" s="921"/>
      <c r="AK246" s="921"/>
      <c r="AL246" s="921"/>
      <c r="AM246" s="921"/>
      <c r="AN246" s="921"/>
      <c r="AO246" s="921"/>
      <c r="AP246" s="921"/>
      <c r="AQ246" s="921"/>
      <c r="AR246" s="921"/>
      <c r="AS246" s="921"/>
      <c r="AT246" s="921"/>
      <c r="AU246" s="921"/>
      <c r="AV246" s="921"/>
      <c r="AW246" s="921"/>
      <c r="AX246" s="921"/>
      <c r="AY246" s="921"/>
      <c r="AZ246" s="921"/>
      <c r="BA246" s="921"/>
      <c r="BB246" s="921"/>
      <c r="BC246" s="921"/>
      <c r="BD246" s="921"/>
      <c r="BE246" s="921"/>
    </row>
    <row r="247" spans="1:58" s="408" customFormat="1" ht="15.5">
      <c r="A247" s="936"/>
      <c r="B247" s="961"/>
      <c r="C247" s="579"/>
      <c r="D247" s="579"/>
      <c r="E247" s="936" t="s">
        <v>1066</v>
      </c>
      <c r="F247" s="941" t="s">
        <v>1317</v>
      </c>
      <c r="G247" s="936"/>
      <c r="H247" s="939"/>
      <c r="I247" s="939"/>
      <c r="J247" s="939"/>
      <c r="K247" s="939"/>
      <c r="L247" s="939"/>
      <c r="M247" s="939"/>
      <c r="N247" s="939"/>
      <c r="O247" s="939"/>
      <c r="P247" s="939"/>
      <c r="Q247" s="939"/>
      <c r="R247" s="939"/>
      <c r="S247" s="939"/>
      <c r="T247" s="939"/>
      <c r="U247" s="939"/>
      <c r="V247" s="939"/>
      <c r="W247" s="939"/>
      <c r="X247" s="939"/>
      <c r="Y247" s="939"/>
      <c r="Z247" s="939"/>
      <c r="AA247" s="939"/>
      <c r="AB247" s="939"/>
      <c r="AC247" s="939"/>
      <c r="AD247" s="939"/>
      <c r="AE247" s="939"/>
      <c r="AF247" s="939"/>
      <c r="AG247" s="939"/>
      <c r="AH247" s="939"/>
      <c r="AI247" s="939"/>
      <c r="AJ247" s="939"/>
      <c r="AK247" s="939"/>
      <c r="AL247" s="939"/>
      <c r="AM247" s="939"/>
      <c r="AN247" s="939"/>
      <c r="AO247" s="939"/>
      <c r="AP247" s="939"/>
      <c r="AQ247" s="939"/>
      <c r="AR247" s="939"/>
      <c r="AS247" s="939"/>
      <c r="AT247" s="939"/>
      <c r="AU247" s="939"/>
      <c r="AV247" s="939"/>
      <c r="AW247" s="939"/>
      <c r="AX247" s="939"/>
      <c r="AY247" s="939"/>
      <c r="AZ247" s="939"/>
      <c r="BA247" s="939"/>
      <c r="BB247" s="939"/>
      <c r="BC247" s="939"/>
      <c r="BD247" s="939"/>
      <c r="BE247" s="939"/>
    </row>
    <row r="248" spans="1:58" s="408" customFormat="1" ht="15.5">
      <c r="A248" s="936"/>
      <c r="B248" s="961"/>
      <c r="C248" s="579"/>
      <c r="D248" s="579"/>
      <c r="E248" s="936">
        <v>19</v>
      </c>
      <c r="F248" s="936">
        <v>80</v>
      </c>
      <c r="G248" s="936"/>
      <c r="H248" s="939"/>
      <c r="I248" s="939"/>
      <c r="J248" s="939"/>
      <c r="K248" s="939"/>
      <c r="L248" s="939"/>
      <c r="M248" s="939"/>
      <c r="N248" s="939"/>
      <c r="O248" s="939"/>
      <c r="P248" s="939"/>
      <c r="Q248" s="939"/>
      <c r="R248" s="939"/>
      <c r="S248" s="939"/>
      <c r="T248" s="939"/>
      <c r="U248" s="939"/>
      <c r="V248" s="939"/>
      <c r="W248" s="939"/>
      <c r="X248" s="939"/>
      <c r="Y248" s="939"/>
      <c r="Z248" s="939"/>
      <c r="AA248" s="939"/>
      <c r="AB248" s="939"/>
      <c r="AC248" s="939"/>
      <c r="AD248" s="939"/>
      <c r="AE248" s="939"/>
      <c r="AF248" s="939"/>
      <c r="AG248" s="939"/>
      <c r="AH248" s="939"/>
      <c r="AI248" s="939"/>
      <c r="AJ248" s="939"/>
      <c r="AK248" s="939"/>
      <c r="AL248" s="939"/>
      <c r="AM248" s="939"/>
      <c r="AN248" s="939"/>
      <c r="AO248" s="939"/>
      <c r="AP248" s="939"/>
      <c r="AQ248" s="939"/>
      <c r="AR248" s="939"/>
      <c r="AS248" s="939"/>
      <c r="AT248" s="939"/>
      <c r="AU248" s="939"/>
      <c r="AV248" s="939"/>
      <c r="AW248" s="939"/>
      <c r="AX248" s="939"/>
      <c r="AY248" s="939"/>
      <c r="AZ248" s="939"/>
      <c r="BA248" s="939"/>
      <c r="BB248" s="939"/>
      <c r="BC248" s="939"/>
      <c r="BD248" s="939"/>
      <c r="BE248" s="939"/>
    </row>
    <row r="249" spans="1:58" s="408" customFormat="1" ht="15.5">
      <c r="A249" s="936"/>
      <c r="B249" s="961"/>
      <c r="C249" s="579"/>
      <c r="D249" s="579"/>
      <c r="E249" s="936">
        <v>30</v>
      </c>
      <c r="F249" s="936" t="s">
        <v>1336</v>
      </c>
      <c r="G249" s="936"/>
      <c r="H249" s="939"/>
      <c r="I249" s="939"/>
      <c r="J249" s="939"/>
      <c r="K249" s="939"/>
      <c r="L249" s="939"/>
      <c r="M249" s="939"/>
      <c r="N249" s="939"/>
      <c r="O249" s="939"/>
      <c r="P249" s="939"/>
      <c r="Q249" s="939"/>
      <c r="R249" s="939"/>
      <c r="S249" s="939"/>
      <c r="T249" s="939"/>
      <c r="U249" s="939"/>
      <c r="V249" s="939"/>
      <c r="W249" s="939"/>
      <c r="X249" s="939"/>
      <c r="Y249" s="939"/>
      <c r="Z249" s="939"/>
      <c r="AA249" s="939"/>
      <c r="AB249" s="939"/>
      <c r="AC249" s="939"/>
      <c r="AD249" s="939"/>
      <c r="AE249" s="939"/>
      <c r="AF249" s="939"/>
      <c r="AG249" s="939"/>
      <c r="AH249" s="939"/>
      <c r="AI249" s="939"/>
      <c r="AJ249" s="939"/>
      <c r="AK249" s="939"/>
      <c r="AL249" s="939"/>
      <c r="AM249" s="939"/>
      <c r="AN249" s="939"/>
      <c r="AO249" s="939"/>
      <c r="AP249" s="939"/>
      <c r="AQ249" s="939"/>
      <c r="AR249" s="939"/>
      <c r="AS249" s="939"/>
      <c r="AT249" s="939"/>
      <c r="AU249" s="939"/>
      <c r="AV249" s="939"/>
      <c r="AW249" s="939"/>
      <c r="AX249" s="939"/>
      <c r="AY249" s="939"/>
      <c r="AZ249" s="939"/>
      <c r="BA249" s="939"/>
      <c r="BB249" s="939"/>
      <c r="BC249" s="939"/>
      <c r="BD249" s="939"/>
      <c r="BE249" s="939"/>
    </row>
    <row r="250" spans="1:58" s="408" customFormat="1" ht="15.5">
      <c r="A250" s="936"/>
      <c r="B250" s="961"/>
      <c r="C250" s="579"/>
      <c r="D250" s="579"/>
      <c r="E250" s="936">
        <v>6</v>
      </c>
      <c r="F250" s="936" t="s">
        <v>1070</v>
      </c>
      <c r="G250" s="936"/>
      <c r="H250" s="957"/>
      <c r="I250" s="957"/>
      <c r="J250" s="957"/>
      <c r="K250" s="957"/>
      <c r="L250" s="957"/>
      <c r="M250" s="957"/>
      <c r="N250" s="957"/>
      <c r="O250" s="957"/>
      <c r="P250" s="957"/>
      <c r="Q250" s="957"/>
      <c r="R250" s="957"/>
      <c r="S250" s="957"/>
      <c r="T250" s="957"/>
      <c r="U250" s="957"/>
      <c r="V250" s="957"/>
      <c r="W250" s="957"/>
      <c r="X250" s="957"/>
      <c r="Y250" s="957"/>
      <c r="Z250" s="957"/>
      <c r="AA250" s="957"/>
      <c r="AB250" s="957"/>
      <c r="AC250" s="957"/>
      <c r="AD250" s="957"/>
      <c r="AE250" s="957"/>
      <c r="AF250" s="957"/>
      <c r="AG250" s="957"/>
      <c r="AH250" s="957"/>
      <c r="AI250" s="957"/>
      <c r="AJ250" s="957"/>
      <c r="AK250" s="957"/>
      <c r="AL250" s="957"/>
      <c r="AM250" s="957"/>
      <c r="AN250" s="957"/>
      <c r="AO250" s="957"/>
      <c r="AP250" s="957"/>
      <c r="AQ250" s="957"/>
      <c r="AR250" s="957"/>
      <c r="AS250" s="957"/>
      <c r="AT250" s="957"/>
      <c r="AU250" s="957"/>
      <c r="AV250" s="957"/>
      <c r="AW250" s="957"/>
      <c r="AX250" s="957"/>
      <c r="AY250" s="957"/>
      <c r="AZ250" s="957"/>
      <c r="BA250" s="957"/>
      <c r="BB250" s="957"/>
      <c r="BC250" s="957"/>
      <c r="BD250" s="957"/>
      <c r="BE250" s="957"/>
    </row>
    <row r="251" spans="1:58" s="408" customFormat="1" ht="15.5">
      <c r="A251" s="936"/>
      <c r="B251" s="961"/>
      <c r="C251" s="579"/>
      <c r="D251" s="579"/>
      <c r="E251" s="936">
        <v>11</v>
      </c>
      <c r="F251" s="936" t="s">
        <v>1611</v>
      </c>
      <c r="G251" s="936"/>
      <c r="H251" s="957"/>
      <c r="I251" s="957"/>
      <c r="J251" s="957"/>
      <c r="K251" s="957"/>
      <c r="L251" s="957"/>
      <c r="M251" s="957"/>
      <c r="N251" s="957"/>
      <c r="O251" s="957"/>
      <c r="P251" s="957"/>
      <c r="Q251" s="957"/>
      <c r="R251" s="957"/>
      <c r="S251" s="957"/>
      <c r="T251" s="957"/>
      <c r="U251" s="957"/>
      <c r="V251" s="957"/>
      <c r="W251" s="957"/>
      <c r="X251" s="957"/>
      <c r="Y251" s="957"/>
      <c r="Z251" s="957"/>
      <c r="AA251" s="957"/>
      <c r="AB251" s="957"/>
      <c r="AC251" s="957"/>
      <c r="AD251" s="957"/>
      <c r="AE251" s="957"/>
      <c r="AF251" s="957"/>
      <c r="AG251" s="957"/>
      <c r="AH251" s="957"/>
      <c r="AI251" s="957"/>
      <c r="AJ251" s="957"/>
      <c r="AK251" s="957"/>
      <c r="AL251" s="957"/>
      <c r="AM251" s="957"/>
      <c r="AN251" s="957"/>
      <c r="AO251" s="957"/>
      <c r="AP251" s="957"/>
      <c r="AQ251" s="957"/>
      <c r="AR251" s="957"/>
      <c r="AS251" s="957"/>
      <c r="AT251" s="957"/>
      <c r="AU251" s="957"/>
      <c r="AV251" s="957"/>
      <c r="AW251" s="957"/>
      <c r="AX251" s="957"/>
      <c r="AY251" s="957"/>
      <c r="AZ251" s="957"/>
      <c r="BA251" s="957"/>
      <c r="BB251" s="957"/>
      <c r="BC251" s="957"/>
      <c r="BD251" s="957"/>
      <c r="BE251" s="957"/>
    </row>
    <row r="252" spans="1:58" s="408" customFormat="1" ht="15.5">
      <c r="A252" s="936"/>
      <c r="B252" s="961"/>
      <c r="C252" s="579"/>
      <c r="D252" s="579"/>
      <c r="E252" s="936">
        <v>44</v>
      </c>
      <c r="F252" s="936" t="s">
        <v>1612</v>
      </c>
      <c r="G252" s="936"/>
      <c r="H252" s="957"/>
      <c r="I252" s="957"/>
      <c r="J252" s="957"/>
      <c r="K252" s="957"/>
      <c r="L252" s="957"/>
      <c r="M252" s="957"/>
      <c r="N252" s="957"/>
      <c r="O252" s="957"/>
      <c r="P252" s="957"/>
      <c r="Q252" s="957"/>
      <c r="R252" s="957"/>
      <c r="S252" s="957"/>
      <c r="T252" s="957"/>
      <c r="U252" s="957"/>
      <c r="V252" s="957"/>
      <c r="W252" s="957"/>
      <c r="X252" s="957"/>
      <c r="Y252" s="957"/>
      <c r="Z252" s="957"/>
      <c r="AA252" s="957"/>
      <c r="AB252" s="957"/>
      <c r="AC252" s="957"/>
      <c r="AD252" s="957"/>
      <c r="AE252" s="957"/>
      <c r="AF252" s="957"/>
      <c r="AG252" s="957"/>
      <c r="AH252" s="957"/>
      <c r="AI252" s="957"/>
      <c r="AJ252" s="957"/>
      <c r="AK252" s="957"/>
      <c r="AL252" s="957"/>
      <c r="AM252" s="957"/>
      <c r="AN252" s="957"/>
      <c r="AO252" s="957"/>
      <c r="AP252" s="957"/>
      <c r="AQ252" s="957"/>
      <c r="AR252" s="957"/>
      <c r="AS252" s="957"/>
      <c r="AT252" s="957"/>
      <c r="AU252" s="957"/>
      <c r="AV252" s="957"/>
      <c r="AW252" s="957"/>
      <c r="AX252" s="957"/>
      <c r="AY252" s="957"/>
      <c r="AZ252" s="957"/>
      <c r="BA252" s="957"/>
      <c r="BB252" s="957"/>
      <c r="BC252" s="957"/>
      <c r="BD252" s="957"/>
      <c r="BE252" s="957"/>
    </row>
    <row r="253" spans="1:58" s="408" customFormat="1" ht="15.5">
      <c r="A253" s="936"/>
      <c r="B253" s="961"/>
      <c r="C253" s="579"/>
      <c r="D253" s="579"/>
      <c r="E253" s="936">
        <v>23</v>
      </c>
      <c r="F253" s="936" t="s">
        <v>1613</v>
      </c>
      <c r="G253" s="936"/>
      <c r="H253" s="957"/>
      <c r="I253" s="957"/>
      <c r="J253" s="957"/>
      <c r="K253" s="957"/>
      <c r="L253" s="957"/>
      <c r="M253" s="957"/>
      <c r="N253" s="957"/>
      <c r="O253" s="957"/>
      <c r="P253" s="957"/>
      <c r="Q253" s="957"/>
      <c r="R253" s="957"/>
      <c r="S253" s="957"/>
      <c r="T253" s="957"/>
      <c r="U253" s="957"/>
      <c r="V253" s="957"/>
      <c r="W253" s="957"/>
      <c r="X253" s="957"/>
      <c r="Y253" s="957"/>
      <c r="Z253" s="957"/>
      <c r="AA253" s="957"/>
      <c r="AB253" s="957"/>
      <c r="AC253" s="957"/>
      <c r="AD253" s="957"/>
      <c r="AE253" s="957"/>
      <c r="AF253" s="957"/>
      <c r="AG253" s="957"/>
      <c r="AH253" s="957"/>
      <c r="AI253" s="957"/>
      <c r="AJ253" s="957"/>
      <c r="AK253" s="957"/>
      <c r="AL253" s="957"/>
      <c r="AM253" s="957"/>
      <c r="AN253" s="957"/>
      <c r="AO253" s="957"/>
      <c r="AP253" s="957"/>
      <c r="AQ253" s="957"/>
      <c r="AR253" s="957"/>
      <c r="AS253" s="957"/>
      <c r="AT253" s="957"/>
      <c r="AU253" s="957"/>
      <c r="AV253" s="957"/>
      <c r="AW253" s="957"/>
      <c r="AX253" s="957"/>
      <c r="AY253" s="957"/>
      <c r="AZ253" s="957"/>
      <c r="BA253" s="957"/>
      <c r="BB253" s="957"/>
      <c r="BC253" s="957"/>
      <c r="BD253" s="957"/>
      <c r="BE253" s="957"/>
    </row>
    <row r="254" spans="1:58" s="408" customFormat="1" ht="15.5">
      <c r="A254" s="936"/>
      <c r="B254" s="961"/>
      <c r="C254" s="579"/>
      <c r="D254" s="579"/>
      <c r="E254" s="936">
        <v>25</v>
      </c>
      <c r="F254" s="936" t="s">
        <v>1614</v>
      </c>
      <c r="G254" s="936"/>
      <c r="H254" s="957"/>
      <c r="I254" s="957"/>
      <c r="J254" s="957"/>
      <c r="K254" s="957"/>
      <c r="L254" s="957"/>
      <c r="M254" s="957"/>
      <c r="N254" s="957"/>
      <c r="O254" s="957"/>
      <c r="P254" s="957"/>
      <c r="Q254" s="957"/>
      <c r="R254" s="957"/>
      <c r="S254" s="957"/>
      <c r="T254" s="957"/>
      <c r="U254" s="957"/>
      <c r="V254" s="957"/>
      <c r="W254" s="957"/>
      <c r="X254" s="957"/>
      <c r="Y254" s="957"/>
      <c r="Z254" s="957"/>
      <c r="AA254" s="957"/>
      <c r="AB254" s="957"/>
      <c r="AC254" s="957"/>
      <c r="AD254" s="957"/>
      <c r="AE254" s="957"/>
      <c r="AF254" s="957"/>
      <c r="AG254" s="957"/>
      <c r="AH254" s="957"/>
      <c r="AI254" s="957"/>
      <c r="AJ254" s="957"/>
      <c r="AK254" s="957"/>
      <c r="AL254" s="957"/>
      <c r="AM254" s="957"/>
      <c r="AN254" s="957"/>
      <c r="AO254" s="957"/>
      <c r="AP254" s="957"/>
      <c r="AQ254" s="957"/>
      <c r="AR254" s="957"/>
      <c r="AS254" s="957"/>
      <c r="AT254" s="957"/>
      <c r="AU254" s="957"/>
      <c r="AV254" s="957"/>
      <c r="AW254" s="957"/>
      <c r="AX254" s="957"/>
      <c r="AY254" s="957"/>
      <c r="AZ254" s="957"/>
      <c r="BA254" s="957"/>
      <c r="BB254" s="957"/>
      <c r="BC254" s="957"/>
      <c r="BD254" s="957"/>
      <c r="BE254" s="957"/>
    </row>
    <row r="255" spans="1:58" s="408" customFormat="1" ht="15.5">
      <c r="A255" s="936"/>
      <c r="B255" s="961"/>
      <c r="C255" s="579"/>
      <c r="D255" s="579"/>
      <c r="E255" s="936">
        <v>42</v>
      </c>
      <c r="F255" s="941" t="s">
        <v>1553</v>
      </c>
      <c r="G255" s="936"/>
      <c r="H255" s="957"/>
      <c r="I255" s="957"/>
      <c r="J255" s="957"/>
      <c r="K255" s="957"/>
      <c r="L255" s="957"/>
      <c r="M255" s="957"/>
      <c r="N255" s="957"/>
      <c r="O255" s="957"/>
      <c r="P255" s="957"/>
      <c r="Q255" s="957"/>
      <c r="R255" s="957"/>
      <c r="S255" s="957"/>
      <c r="T255" s="957"/>
      <c r="U255" s="957"/>
      <c r="V255" s="957"/>
      <c r="W255" s="957"/>
      <c r="X255" s="957"/>
      <c r="Y255" s="957"/>
      <c r="Z255" s="957"/>
      <c r="AA255" s="957"/>
      <c r="AB255" s="957"/>
      <c r="AC255" s="957"/>
      <c r="AD255" s="957"/>
      <c r="AE255" s="957"/>
      <c r="AF255" s="957"/>
      <c r="AG255" s="957"/>
      <c r="AH255" s="957"/>
      <c r="AI255" s="957"/>
      <c r="AJ255" s="957"/>
      <c r="AK255" s="957"/>
      <c r="AL255" s="957"/>
      <c r="AM255" s="957"/>
      <c r="AN255" s="957"/>
      <c r="AO255" s="957"/>
      <c r="AP255" s="957"/>
      <c r="AQ255" s="957"/>
      <c r="AR255" s="957"/>
      <c r="AS255" s="957"/>
      <c r="AT255" s="957"/>
      <c r="AU255" s="957"/>
      <c r="AV255" s="957"/>
      <c r="AW255" s="957"/>
      <c r="AX255" s="957"/>
      <c r="AY255" s="957"/>
      <c r="AZ255" s="957"/>
      <c r="BA255" s="957"/>
      <c r="BB255" s="957"/>
      <c r="BC255" s="957"/>
      <c r="BD255" s="957"/>
      <c r="BE255" s="957"/>
    </row>
    <row r="256" spans="1:58" s="408" customFormat="1" ht="15.5">
      <c r="A256" s="936"/>
      <c r="B256" s="961"/>
      <c r="C256" s="579"/>
      <c r="D256" s="579"/>
      <c r="E256" s="936">
        <v>41</v>
      </c>
      <c r="F256" s="936" t="s">
        <v>1071</v>
      </c>
      <c r="G256" s="936"/>
      <c r="H256" s="957"/>
      <c r="I256" s="957"/>
      <c r="J256" s="957"/>
      <c r="K256" s="957"/>
      <c r="L256" s="957"/>
      <c r="M256" s="957"/>
      <c r="N256" s="957"/>
      <c r="O256" s="957"/>
      <c r="P256" s="957"/>
      <c r="Q256" s="957"/>
      <c r="R256" s="957"/>
      <c r="S256" s="957"/>
      <c r="T256" s="957"/>
      <c r="U256" s="957"/>
      <c r="V256" s="957"/>
      <c r="W256" s="957"/>
      <c r="X256" s="957"/>
      <c r="Y256" s="957"/>
      <c r="Z256" s="957"/>
      <c r="AA256" s="957"/>
      <c r="AB256" s="957"/>
      <c r="AC256" s="957"/>
      <c r="AD256" s="957"/>
      <c r="AE256" s="957"/>
      <c r="AF256" s="957"/>
      <c r="AG256" s="957"/>
      <c r="AH256" s="957"/>
      <c r="AI256" s="957"/>
      <c r="AJ256" s="957"/>
      <c r="AK256" s="957"/>
      <c r="AL256" s="957"/>
      <c r="AM256" s="957"/>
      <c r="AN256" s="957"/>
      <c r="AO256" s="957"/>
      <c r="AP256" s="957"/>
      <c r="AQ256" s="957"/>
      <c r="AR256" s="957"/>
      <c r="AS256" s="957"/>
      <c r="AT256" s="957"/>
      <c r="AU256" s="957"/>
      <c r="AV256" s="957"/>
      <c r="AW256" s="957"/>
      <c r="AX256" s="957"/>
      <c r="AY256" s="957"/>
      <c r="AZ256" s="957"/>
      <c r="BA256" s="957"/>
      <c r="BB256" s="957"/>
      <c r="BC256" s="957"/>
      <c r="BD256" s="957"/>
      <c r="BE256" s="957"/>
    </row>
    <row r="257" spans="1:58" s="408" customFormat="1" ht="15.5">
      <c r="A257" s="936"/>
      <c r="B257" s="961"/>
      <c r="C257" s="579"/>
      <c r="D257" s="579"/>
      <c r="E257" s="936">
        <v>40</v>
      </c>
      <c r="F257" s="941" t="s">
        <v>1615</v>
      </c>
      <c r="G257" s="936"/>
      <c r="H257" s="957"/>
      <c r="I257" s="957"/>
      <c r="J257" s="957"/>
      <c r="K257" s="957"/>
      <c r="L257" s="957"/>
      <c r="M257" s="957"/>
      <c r="N257" s="957"/>
      <c r="O257" s="957"/>
      <c r="P257" s="957"/>
      <c r="Q257" s="957"/>
      <c r="R257" s="957"/>
      <c r="S257" s="957"/>
      <c r="T257" s="957"/>
      <c r="U257" s="957"/>
      <c r="V257" s="957"/>
      <c r="W257" s="957"/>
      <c r="X257" s="957"/>
      <c r="Y257" s="957"/>
      <c r="Z257" s="957"/>
      <c r="AA257" s="957"/>
      <c r="AB257" s="957"/>
      <c r="AC257" s="957"/>
      <c r="AD257" s="957"/>
      <c r="AE257" s="957"/>
      <c r="AF257" s="957"/>
      <c r="AG257" s="957"/>
      <c r="AH257" s="957"/>
      <c r="AI257" s="957"/>
      <c r="AJ257" s="957"/>
      <c r="AK257" s="957"/>
      <c r="AL257" s="957"/>
      <c r="AM257" s="957"/>
      <c r="AN257" s="957"/>
      <c r="AO257" s="957"/>
      <c r="AP257" s="957"/>
      <c r="AQ257" s="957"/>
      <c r="AR257" s="957"/>
      <c r="AS257" s="957"/>
      <c r="AT257" s="957"/>
      <c r="AU257" s="957"/>
      <c r="AV257" s="957"/>
      <c r="AW257" s="957"/>
      <c r="AX257" s="957"/>
      <c r="AY257" s="957"/>
      <c r="AZ257" s="957"/>
      <c r="BA257" s="957"/>
      <c r="BB257" s="957"/>
      <c r="BC257" s="957"/>
      <c r="BD257" s="957"/>
      <c r="BE257" s="957"/>
    </row>
    <row r="258" spans="1:58" s="408" customFormat="1" ht="15.5">
      <c r="A258" s="936"/>
      <c r="B258" s="961"/>
      <c r="C258" s="579"/>
      <c r="D258" s="579"/>
      <c r="E258" s="936">
        <v>4</v>
      </c>
      <c r="F258" s="936" t="s">
        <v>1072</v>
      </c>
      <c r="G258" s="936"/>
      <c r="H258" s="957"/>
      <c r="I258" s="957"/>
      <c r="J258" s="957"/>
      <c r="K258" s="957"/>
      <c r="L258" s="957"/>
      <c r="M258" s="957"/>
      <c r="N258" s="957"/>
      <c r="O258" s="957"/>
      <c r="P258" s="957"/>
      <c r="Q258" s="957"/>
      <c r="R258" s="957"/>
      <c r="S258" s="957"/>
      <c r="T258" s="957"/>
      <c r="U258" s="957"/>
      <c r="V258" s="957"/>
      <c r="W258" s="957"/>
      <c r="X258" s="957"/>
      <c r="Y258" s="957"/>
      <c r="Z258" s="957"/>
      <c r="AA258" s="957"/>
      <c r="AB258" s="957"/>
      <c r="AC258" s="957"/>
      <c r="AD258" s="957"/>
      <c r="AE258" s="957"/>
      <c r="AF258" s="957"/>
      <c r="AG258" s="957"/>
      <c r="AH258" s="957"/>
      <c r="AI258" s="957"/>
      <c r="AJ258" s="957"/>
      <c r="AK258" s="957"/>
      <c r="AL258" s="957"/>
      <c r="AM258" s="957"/>
      <c r="AN258" s="957"/>
      <c r="AO258" s="957"/>
      <c r="AP258" s="957"/>
      <c r="AQ258" s="957"/>
      <c r="AR258" s="957"/>
      <c r="AS258" s="957"/>
      <c r="AT258" s="957"/>
      <c r="AU258" s="957"/>
      <c r="AV258" s="957"/>
      <c r="AW258" s="957"/>
      <c r="AX258" s="957"/>
      <c r="AY258" s="957"/>
      <c r="AZ258" s="957"/>
      <c r="BA258" s="957"/>
      <c r="BB258" s="957"/>
      <c r="BC258" s="957"/>
      <c r="BD258" s="957"/>
      <c r="BE258" s="957"/>
    </row>
    <row r="259" spans="1:58" s="408" customFormat="1" ht="15.5">
      <c r="A259" s="936"/>
      <c r="B259" s="961"/>
      <c r="C259" s="579"/>
      <c r="D259" s="579"/>
      <c r="E259" s="936">
        <v>9</v>
      </c>
      <c r="F259" s="941" t="s">
        <v>1554</v>
      </c>
      <c r="G259" s="936"/>
      <c r="H259" s="957"/>
      <c r="I259" s="957"/>
      <c r="J259" s="957"/>
      <c r="K259" s="957"/>
      <c r="L259" s="957"/>
      <c r="M259" s="957"/>
      <c r="N259" s="957"/>
      <c r="O259" s="957"/>
      <c r="P259" s="957"/>
      <c r="Q259" s="957"/>
      <c r="R259" s="957"/>
      <c r="S259" s="957"/>
      <c r="T259" s="957"/>
      <c r="U259" s="957"/>
      <c r="V259" s="957"/>
      <c r="W259" s="957"/>
      <c r="X259" s="957"/>
      <c r="Y259" s="957"/>
      <c r="Z259" s="957"/>
      <c r="AA259" s="957"/>
      <c r="AB259" s="957"/>
      <c r="AC259" s="957"/>
      <c r="AD259" s="957"/>
      <c r="AE259" s="957"/>
      <c r="AF259" s="957"/>
      <c r="AG259" s="957"/>
      <c r="AH259" s="957"/>
      <c r="AI259" s="957"/>
      <c r="AJ259" s="957"/>
      <c r="AK259" s="957"/>
      <c r="AL259" s="957"/>
      <c r="AM259" s="957"/>
      <c r="AN259" s="957"/>
      <c r="AO259" s="957"/>
      <c r="AP259" s="957"/>
      <c r="AQ259" s="957"/>
      <c r="AR259" s="957"/>
      <c r="AS259" s="957"/>
      <c r="AT259" s="957"/>
      <c r="AU259" s="957"/>
      <c r="AV259" s="957"/>
      <c r="AW259" s="957"/>
      <c r="AX259" s="957"/>
      <c r="AY259" s="957"/>
      <c r="AZ259" s="957"/>
      <c r="BA259" s="957"/>
      <c r="BB259" s="957"/>
      <c r="BC259" s="957"/>
      <c r="BD259" s="957"/>
      <c r="BE259" s="957"/>
    </row>
    <row r="260" spans="1:58" s="408" customFormat="1" ht="15.5">
      <c r="A260" s="936"/>
      <c r="B260" s="961"/>
      <c r="C260" s="579"/>
      <c r="D260" s="579"/>
      <c r="E260" s="936">
        <v>12</v>
      </c>
      <c r="F260" s="936" t="s">
        <v>1555</v>
      </c>
      <c r="G260" s="936"/>
      <c r="H260" s="957"/>
      <c r="I260" s="957"/>
      <c r="J260" s="957"/>
      <c r="K260" s="957"/>
      <c r="L260" s="957"/>
      <c r="M260" s="957"/>
      <c r="N260" s="957"/>
      <c r="O260" s="957"/>
      <c r="P260" s="957"/>
      <c r="Q260" s="957"/>
      <c r="R260" s="957"/>
      <c r="S260" s="957"/>
      <c r="T260" s="957"/>
      <c r="U260" s="957"/>
      <c r="V260" s="957"/>
      <c r="W260" s="957"/>
      <c r="X260" s="957"/>
      <c r="Y260" s="957"/>
      <c r="Z260" s="957"/>
      <c r="AA260" s="957"/>
      <c r="AB260" s="957"/>
      <c r="AC260" s="957"/>
      <c r="AD260" s="957"/>
      <c r="AE260" s="957"/>
      <c r="AF260" s="957"/>
      <c r="AG260" s="957"/>
      <c r="AH260" s="957"/>
      <c r="AI260" s="957"/>
      <c r="AJ260" s="957"/>
      <c r="AK260" s="957"/>
      <c r="AL260" s="957"/>
      <c r="AM260" s="957"/>
      <c r="AN260" s="957"/>
      <c r="AO260" s="957"/>
      <c r="AP260" s="957"/>
      <c r="AQ260" s="957"/>
      <c r="AR260" s="957"/>
      <c r="AS260" s="957"/>
      <c r="AT260" s="957"/>
      <c r="AU260" s="957"/>
      <c r="AV260" s="957"/>
      <c r="AW260" s="957"/>
      <c r="AX260" s="957"/>
      <c r="AY260" s="957"/>
      <c r="AZ260" s="957"/>
      <c r="BA260" s="957"/>
      <c r="BB260" s="957"/>
      <c r="BC260" s="957"/>
      <c r="BD260" s="957"/>
      <c r="BE260" s="957"/>
    </row>
    <row r="261" spans="1:58" s="408" customFormat="1" ht="15.5">
      <c r="A261" s="936"/>
      <c r="B261" s="961"/>
      <c r="C261" s="579"/>
      <c r="D261" s="579"/>
      <c r="E261" s="936">
        <v>22</v>
      </c>
      <c r="F261" s="936" t="s">
        <v>1556</v>
      </c>
      <c r="G261" s="936"/>
      <c r="H261" s="957"/>
      <c r="I261" s="957"/>
      <c r="J261" s="957"/>
      <c r="K261" s="957"/>
      <c r="L261" s="957"/>
      <c r="M261" s="957"/>
      <c r="N261" s="957"/>
      <c r="O261" s="957"/>
      <c r="P261" s="957"/>
      <c r="Q261" s="957"/>
      <c r="R261" s="957"/>
      <c r="S261" s="957"/>
      <c r="T261" s="957"/>
      <c r="U261" s="957"/>
      <c r="V261" s="957"/>
      <c r="W261" s="957"/>
      <c r="X261" s="957"/>
      <c r="Y261" s="957"/>
      <c r="Z261" s="957"/>
      <c r="AA261" s="957"/>
      <c r="AB261" s="957"/>
      <c r="AC261" s="957"/>
      <c r="AD261" s="957"/>
      <c r="AE261" s="957"/>
      <c r="AF261" s="957"/>
      <c r="AG261" s="957"/>
      <c r="AH261" s="957"/>
      <c r="AI261" s="957"/>
      <c r="AJ261" s="957"/>
      <c r="AK261" s="957"/>
      <c r="AL261" s="957"/>
      <c r="AM261" s="957"/>
      <c r="AN261" s="957"/>
      <c r="AO261" s="957"/>
      <c r="AP261" s="957"/>
      <c r="AQ261" s="957"/>
      <c r="AR261" s="957"/>
      <c r="AS261" s="957"/>
      <c r="AT261" s="957"/>
      <c r="AU261" s="957"/>
      <c r="AV261" s="957"/>
      <c r="AW261" s="957"/>
      <c r="AX261" s="957"/>
      <c r="AY261" s="957"/>
      <c r="AZ261" s="957"/>
      <c r="BA261" s="957"/>
      <c r="BB261" s="957"/>
      <c r="BC261" s="957"/>
      <c r="BD261" s="957"/>
      <c r="BE261" s="957"/>
    </row>
    <row r="262" spans="1:58" s="408" customFormat="1" ht="15.5">
      <c r="A262" s="936"/>
      <c r="B262" s="961"/>
      <c r="C262" s="579"/>
      <c r="D262" s="579"/>
      <c r="E262" s="936">
        <v>24</v>
      </c>
      <c r="F262" s="936" t="s">
        <v>1073</v>
      </c>
      <c r="G262" s="936"/>
      <c r="H262" s="957"/>
      <c r="I262" s="957"/>
      <c r="J262" s="957"/>
      <c r="K262" s="957"/>
      <c r="L262" s="957"/>
      <c r="M262" s="957"/>
      <c r="N262" s="957"/>
      <c r="O262" s="957"/>
      <c r="P262" s="957"/>
      <c r="Q262" s="957"/>
      <c r="R262" s="957"/>
      <c r="S262" s="957"/>
      <c r="T262" s="957"/>
      <c r="U262" s="957"/>
      <c r="V262" s="957"/>
      <c r="W262" s="957"/>
      <c r="X262" s="957"/>
      <c r="Y262" s="957"/>
      <c r="Z262" s="957"/>
      <c r="AA262" s="957"/>
      <c r="AB262" s="957"/>
      <c r="AC262" s="957"/>
      <c r="AD262" s="957"/>
      <c r="AE262" s="957"/>
      <c r="AF262" s="957"/>
      <c r="AG262" s="957"/>
      <c r="AH262" s="957"/>
      <c r="AI262" s="957"/>
      <c r="AJ262" s="957"/>
      <c r="AK262" s="957"/>
      <c r="AL262" s="957"/>
      <c r="AM262" s="957"/>
      <c r="AN262" s="957"/>
      <c r="AO262" s="957"/>
      <c r="AP262" s="957"/>
      <c r="AQ262" s="957"/>
      <c r="AR262" s="957"/>
      <c r="AS262" s="957"/>
      <c r="AT262" s="957"/>
      <c r="AU262" s="957"/>
      <c r="AV262" s="957"/>
      <c r="AW262" s="957"/>
      <c r="AX262" s="957"/>
      <c r="AY262" s="957"/>
      <c r="AZ262" s="957"/>
      <c r="BA262" s="957"/>
      <c r="BB262" s="957"/>
      <c r="BC262" s="957"/>
      <c r="BD262" s="957"/>
      <c r="BE262" s="957"/>
    </row>
    <row r="263" spans="1:58" s="408" customFormat="1" ht="15.5">
      <c r="A263" s="936"/>
      <c r="B263" s="961"/>
      <c r="C263" s="579"/>
      <c r="D263" s="579"/>
      <c r="E263" s="936">
        <v>27</v>
      </c>
      <c r="F263" s="936" t="s">
        <v>1074</v>
      </c>
      <c r="G263" s="936"/>
      <c r="H263" s="957"/>
      <c r="I263" s="957"/>
      <c r="J263" s="957"/>
      <c r="K263" s="957"/>
      <c r="L263" s="957"/>
      <c r="M263" s="957"/>
      <c r="N263" s="957"/>
      <c r="O263" s="957"/>
      <c r="P263" s="957"/>
      <c r="Q263" s="957"/>
      <c r="R263" s="957"/>
      <c r="S263" s="957"/>
      <c r="T263" s="957"/>
      <c r="U263" s="957"/>
      <c r="V263" s="957"/>
      <c r="W263" s="957"/>
      <c r="X263" s="957"/>
      <c r="Y263" s="957"/>
      <c r="Z263" s="957"/>
      <c r="AA263" s="957"/>
      <c r="AB263" s="957"/>
      <c r="AC263" s="957"/>
      <c r="AD263" s="957"/>
      <c r="AE263" s="957"/>
      <c r="AF263" s="957"/>
      <c r="AG263" s="957"/>
      <c r="AH263" s="957"/>
      <c r="AI263" s="957"/>
      <c r="AJ263" s="957"/>
      <c r="AK263" s="957"/>
      <c r="AL263" s="957"/>
      <c r="AM263" s="957"/>
      <c r="AN263" s="957"/>
      <c r="AO263" s="957"/>
      <c r="AP263" s="957"/>
      <c r="AQ263" s="957"/>
      <c r="AR263" s="957"/>
      <c r="AS263" s="957"/>
      <c r="AT263" s="957"/>
      <c r="AU263" s="957"/>
      <c r="AV263" s="957"/>
      <c r="AW263" s="957"/>
      <c r="AX263" s="957"/>
      <c r="AY263" s="957"/>
      <c r="AZ263" s="957"/>
      <c r="BA263" s="957"/>
      <c r="BB263" s="957"/>
      <c r="BC263" s="957"/>
      <c r="BD263" s="957"/>
      <c r="BE263" s="957"/>
    </row>
    <row r="264" spans="1:58" s="408" customFormat="1" ht="31">
      <c r="A264" s="936"/>
      <c r="B264" s="961"/>
      <c r="C264" s="579"/>
      <c r="D264" s="579"/>
      <c r="E264" s="936">
        <v>28</v>
      </c>
      <c r="F264" s="936" t="s">
        <v>1342</v>
      </c>
      <c r="G264" s="936"/>
      <c r="H264" s="957"/>
      <c r="I264" s="957"/>
      <c r="J264" s="957"/>
      <c r="K264" s="957"/>
      <c r="L264" s="957"/>
      <c r="M264" s="957"/>
      <c r="N264" s="957"/>
      <c r="O264" s="957"/>
      <c r="P264" s="957"/>
      <c r="Q264" s="957"/>
      <c r="R264" s="957"/>
      <c r="S264" s="957"/>
      <c r="T264" s="957"/>
      <c r="U264" s="957"/>
      <c r="V264" s="957"/>
      <c r="W264" s="957"/>
      <c r="X264" s="957"/>
      <c r="Y264" s="957"/>
      <c r="Z264" s="957"/>
      <c r="AA264" s="957"/>
      <c r="AB264" s="957"/>
      <c r="AC264" s="957"/>
      <c r="AD264" s="957"/>
      <c r="AE264" s="957"/>
      <c r="AF264" s="957"/>
      <c r="AG264" s="957"/>
      <c r="AH264" s="957"/>
      <c r="AI264" s="957"/>
      <c r="AJ264" s="957"/>
      <c r="AK264" s="957"/>
      <c r="AL264" s="957"/>
      <c r="AM264" s="957"/>
      <c r="AN264" s="957"/>
      <c r="AO264" s="957"/>
      <c r="AP264" s="957"/>
      <c r="AQ264" s="957"/>
      <c r="AR264" s="957"/>
      <c r="AS264" s="957"/>
      <c r="AT264" s="957"/>
      <c r="AU264" s="957"/>
      <c r="AV264" s="957"/>
      <c r="AW264" s="957"/>
      <c r="AX264" s="957"/>
      <c r="AY264" s="957"/>
      <c r="AZ264" s="957"/>
      <c r="BA264" s="957"/>
      <c r="BB264" s="957"/>
      <c r="BC264" s="957"/>
      <c r="BD264" s="957"/>
      <c r="BE264" s="957"/>
    </row>
    <row r="265" spans="1:58" s="408" customFormat="1" ht="15.5">
      <c r="A265" s="936"/>
      <c r="B265" s="961"/>
      <c r="C265" s="579"/>
      <c r="D265" s="579"/>
      <c r="E265" s="936">
        <v>35</v>
      </c>
      <c r="F265" s="936" t="s">
        <v>1075</v>
      </c>
      <c r="G265" s="936"/>
      <c r="H265" s="957"/>
      <c r="I265" s="957"/>
      <c r="J265" s="957"/>
      <c r="K265" s="957"/>
      <c r="L265" s="957"/>
      <c r="M265" s="957"/>
      <c r="N265" s="957"/>
      <c r="O265" s="957"/>
      <c r="P265" s="957"/>
      <c r="Q265" s="957"/>
      <c r="R265" s="957"/>
      <c r="S265" s="957"/>
      <c r="T265" s="957"/>
      <c r="U265" s="957"/>
      <c r="V265" s="957"/>
      <c r="W265" s="957"/>
      <c r="X265" s="957"/>
      <c r="Y265" s="957"/>
      <c r="Z265" s="957"/>
      <c r="AA265" s="957"/>
      <c r="AB265" s="957"/>
      <c r="AC265" s="957"/>
      <c r="AD265" s="957"/>
      <c r="AE265" s="957"/>
      <c r="AF265" s="957"/>
      <c r="AG265" s="957"/>
      <c r="AH265" s="957"/>
      <c r="AI265" s="957"/>
      <c r="AJ265" s="957"/>
      <c r="AK265" s="957"/>
      <c r="AL265" s="957"/>
      <c r="AM265" s="957"/>
      <c r="AN265" s="957"/>
      <c r="AO265" s="957"/>
      <c r="AP265" s="957"/>
      <c r="AQ265" s="957"/>
      <c r="AR265" s="957"/>
      <c r="AS265" s="957"/>
      <c r="AT265" s="957"/>
      <c r="AU265" s="957"/>
      <c r="AV265" s="957"/>
      <c r="AW265" s="957"/>
      <c r="AX265" s="957"/>
      <c r="AY265" s="957"/>
      <c r="AZ265" s="957"/>
      <c r="BA265" s="957"/>
      <c r="BB265" s="957"/>
      <c r="BC265" s="957"/>
      <c r="BD265" s="957"/>
      <c r="BE265" s="957"/>
    </row>
    <row r="266" spans="1:58" s="408" customFormat="1" ht="15.5">
      <c r="A266" s="936"/>
      <c r="B266" s="961"/>
      <c r="C266" s="579"/>
      <c r="D266" s="579"/>
      <c r="E266" s="936">
        <v>36</v>
      </c>
      <c r="F266" s="936">
        <v>3.1030000000000002</v>
      </c>
      <c r="G266" s="936"/>
      <c r="H266" s="957"/>
      <c r="I266" s="957"/>
      <c r="J266" s="957"/>
      <c r="K266" s="957"/>
      <c r="L266" s="957"/>
      <c r="M266" s="957"/>
      <c r="N266" s="957"/>
      <c r="O266" s="957"/>
      <c r="P266" s="957"/>
      <c r="Q266" s="957"/>
      <c r="R266" s="957"/>
      <c r="S266" s="957"/>
      <c r="T266" s="957"/>
      <c r="U266" s="957"/>
      <c r="V266" s="957"/>
      <c r="W266" s="957"/>
      <c r="X266" s="957"/>
      <c r="Y266" s="957"/>
      <c r="Z266" s="957"/>
      <c r="AA266" s="957"/>
      <c r="AB266" s="957"/>
      <c r="AC266" s="957"/>
      <c r="AD266" s="957"/>
      <c r="AE266" s="957"/>
      <c r="AF266" s="957"/>
      <c r="AG266" s="957"/>
      <c r="AH266" s="957"/>
      <c r="AI266" s="957"/>
      <c r="AJ266" s="957"/>
      <c r="AK266" s="957"/>
      <c r="AL266" s="957"/>
      <c r="AM266" s="957"/>
      <c r="AN266" s="957"/>
      <c r="AO266" s="957"/>
      <c r="AP266" s="957"/>
      <c r="AQ266" s="957"/>
      <c r="AR266" s="957"/>
      <c r="AS266" s="957"/>
      <c r="AT266" s="957"/>
      <c r="AU266" s="957"/>
      <c r="AV266" s="957"/>
      <c r="AW266" s="957"/>
      <c r="AX266" s="957"/>
      <c r="AY266" s="957"/>
      <c r="AZ266" s="957"/>
      <c r="BA266" s="957"/>
      <c r="BB266" s="957"/>
      <c r="BC266" s="957"/>
      <c r="BD266" s="957"/>
      <c r="BE266" s="957"/>
    </row>
    <row r="267" spans="1:58" s="943" customFormat="1" ht="15.5">
      <c r="A267" s="934"/>
      <c r="B267" s="962"/>
      <c r="C267" s="937"/>
      <c r="D267" s="937"/>
      <c r="E267" s="936">
        <v>37</v>
      </c>
      <c r="F267" s="936">
        <v>532</v>
      </c>
      <c r="G267" s="934"/>
      <c r="H267" s="942"/>
      <c r="I267" s="942"/>
      <c r="J267" s="942"/>
      <c r="K267" s="942"/>
      <c r="L267" s="942"/>
      <c r="M267" s="942"/>
      <c r="N267" s="942"/>
      <c r="O267" s="942"/>
      <c r="P267" s="942"/>
      <c r="Q267" s="942"/>
      <c r="R267" s="942"/>
      <c r="S267" s="942"/>
      <c r="T267" s="942"/>
      <c r="U267" s="942"/>
      <c r="V267" s="942"/>
      <c r="W267" s="942"/>
      <c r="X267" s="942"/>
      <c r="Y267" s="942"/>
      <c r="Z267" s="942"/>
      <c r="AA267" s="942"/>
      <c r="AB267" s="942"/>
      <c r="AC267" s="942"/>
      <c r="AD267" s="942"/>
      <c r="AE267" s="942"/>
      <c r="AF267" s="942"/>
      <c r="AG267" s="942"/>
      <c r="AH267" s="942"/>
      <c r="AI267" s="942"/>
      <c r="AJ267" s="942"/>
      <c r="AK267" s="942"/>
      <c r="AL267" s="942"/>
      <c r="AM267" s="942"/>
      <c r="AN267" s="942"/>
      <c r="AO267" s="942"/>
      <c r="AP267" s="942"/>
      <c r="AQ267" s="942"/>
      <c r="AR267" s="942"/>
      <c r="AS267" s="942"/>
      <c r="AT267" s="942"/>
      <c r="AU267" s="942"/>
      <c r="AV267" s="942"/>
      <c r="AW267" s="942"/>
      <c r="AX267" s="942"/>
      <c r="AY267" s="942"/>
      <c r="AZ267" s="942"/>
      <c r="BA267" s="942"/>
      <c r="BB267" s="942"/>
      <c r="BC267" s="942"/>
      <c r="BD267" s="942"/>
      <c r="BE267" s="942"/>
    </row>
    <row r="268" spans="1:58" s="408" customFormat="1" ht="15.5">
      <c r="A268" s="936"/>
      <c r="B268" s="961"/>
      <c r="C268" s="579"/>
      <c r="D268" s="579"/>
      <c r="E268" s="936">
        <v>38</v>
      </c>
      <c r="F268" s="936" t="s">
        <v>1076</v>
      </c>
      <c r="G268" s="936"/>
      <c r="H268" s="957"/>
      <c r="I268" s="957"/>
      <c r="J268" s="957"/>
      <c r="K268" s="957"/>
      <c r="L268" s="957"/>
      <c r="M268" s="957"/>
      <c r="N268" s="957"/>
      <c r="O268" s="957"/>
      <c r="P268" s="957"/>
      <c r="Q268" s="957"/>
      <c r="R268" s="957"/>
      <c r="S268" s="957"/>
      <c r="T268" s="957"/>
      <c r="U268" s="957"/>
      <c r="V268" s="957"/>
      <c r="W268" s="957"/>
      <c r="X268" s="957"/>
      <c r="Y268" s="957"/>
      <c r="Z268" s="957"/>
      <c r="AA268" s="957"/>
      <c r="AB268" s="957"/>
      <c r="AC268" s="957"/>
      <c r="AD268" s="957"/>
      <c r="AE268" s="957"/>
      <c r="AF268" s="957"/>
      <c r="AG268" s="957"/>
      <c r="AH268" s="957"/>
      <c r="AI268" s="957"/>
      <c r="AJ268" s="957"/>
      <c r="AK268" s="957"/>
      <c r="AL268" s="957"/>
      <c r="AM268" s="957"/>
      <c r="AN268" s="957"/>
      <c r="AO268" s="957"/>
      <c r="AP268" s="957"/>
      <c r="AQ268" s="957"/>
      <c r="AR268" s="957"/>
      <c r="AS268" s="957"/>
      <c r="AT268" s="957"/>
      <c r="AU268" s="957"/>
      <c r="AV268" s="957"/>
      <c r="AW268" s="957"/>
      <c r="AX268" s="957"/>
      <c r="AY268" s="957"/>
      <c r="AZ268" s="957"/>
      <c r="BA268" s="957"/>
      <c r="BB268" s="957"/>
      <c r="BC268" s="957"/>
      <c r="BD268" s="957"/>
      <c r="BE268" s="957"/>
    </row>
    <row r="269" spans="1:58" s="408" customFormat="1" ht="15.5">
      <c r="A269" s="936"/>
      <c r="B269" s="961"/>
      <c r="C269" s="579"/>
      <c r="D269" s="579"/>
      <c r="E269" s="936">
        <v>39</v>
      </c>
      <c r="F269" s="941">
        <v>7.2</v>
      </c>
      <c r="G269" s="936"/>
      <c r="H269" s="957"/>
      <c r="I269" s="957"/>
      <c r="J269" s="957"/>
      <c r="K269" s="957"/>
      <c r="L269" s="957"/>
      <c r="M269" s="957"/>
      <c r="N269" s="957"/>
      <c r="O269" s="957"/>
      <c r="P269" s="957"/>
      <c r="Q269" s="957"/>
      <c r="R269" s="957"/>
      <c r="S269" s="957"/>
      <c r="T269" s="957"/>
      <c r="U269" s="957"/>
      <c r="V269" s="957"/>
      <c r="W269" s="957"/>
      <c r="X269" s="957"/>
      <c r="Y269" s="957"/>
      <c r="Z269" s="957"/>
      <c r="AA269" s="957"/>
      <c r="AB269" s="957"/>
      <c r="AC269" s="957"/>
      <c r="AD269" s="957"/>
      <c r="AE269" s="957"/>
      <c r="AF269" s="957"/>
      <c r="AG269" s="957"/>
      <c r="AH269" s="957"/>
      <c r="AI269" s="957"/>
      <c r="AJ269" s="957"/>
      <c r="AK269" s="957"/>
      <c r="AL269" s="957"/>
      <c r="AM269" s="957"/>
      <c r="AN269" s="957"/>
      <c r="AO269" s="957"/>
      <c r="AP269" s="957"/>
      <c r="AQ269" s="957"/>
      <c r="AR269" s="957"/>
      <c r="AS269" s="957"/>
      <c r="AT269" s="957"/>
      <c r="AU269" s="957"/>
      <c r="AV269" s="957"/>
      <c r="AW269" s="957"/>
      <c r="AX269" s="957"/>
      <c r="AY269" s="957"/>
      <c r="AZ269" s="957"/>
      <c r="BA269" s="957"/>
      <c r="BB269" s="957"/>
      <c r="BC269" s="957"/>
      <c r="BD269" s="957"/>
      <c r="BE269" s="957"/>
    </row>
    <row r="270" spans="1:58" s="408" customFormat="1" ht="15.5">
      <c r="A270" s="936"/>
      <c r="B270" s="961"/>
      <c r="C270" s="579"/>
      <c r="D270" s="579"/>
      <c r="E270" s="936">
        <v>10</v>
      </c>
      <c r="F270" s="936">
        <v>19.36</v>
      </c>
      <c r="G270" s="936"/>
      <c r="H270" s="957"/>
      <c r="I270" s="957"/>
      <c r="J270" s="957"/>
      <c r="K270" s="957"/>
      <c r="L270" s="957"/>
      <c r="M270" s="957"/>
      <c r="N270" s="957"/>
      <c r="O270" s="957"/>
      <c r="P270" s="957"/>
      <c r="Q270" s="957"/>
      <c r="R270" s="957"/>
      <c r="S270" s="957"/>
      <c r="T270" s="957"/>
      <c r="U270" s="957"/>
      <c r="V270" s="957"/>
      <c r="W270" s="957"/>
      <c r="X270" s="957"/>
      <c r="Y270" s="957"/>
      <c r="Z270" s="957"/>
      <c r="AA270" s="957"/>
      <c r="AB270" s="957"/>
      <c r="AC270" s="957"/>
      <c r="AD270" s="957"/>
      <c r="AE270" s="957"/>
      <c r="AF270" s="957"/>
      <c r="AG270" s="957"/>
      <c r="AH270" s="957"/>
      <c r="AI270" s="957"/>
      <c r="AJ270" s="957"/>
      <c r="AK270" s="957"/>
      <c r="AL270" s="957"/>
      <c r="AM270" s="957"/>
      <c r="AN270" s="957"/>
      <c r="AO270" s="957"/>
      <c r="AP270" s="957"/>
      <c r="AQ270" s="957"/>
      <c r="AR270" s="957"/>
      <c r="AS270" s="957"/>
      <c r="AT270" s="957"/>
      <c r="AU270" s="957"/>
      <c r="AV270" s="957"/>
      <c r="AW270" s="957"/>
      <c r="AX270" s="957"/>
      <c r="AY270" s="957"/>
      <c r="AZ270" s="957"/>
      <c r="BA270" s="957"/>
      <c r="BB270" s="957"/>
      <c r="BC270" s="957"/>
      <c r="BD270" s="957"/>
      <c r="BE270" s="957"/>
    </row>
    <row r="271" spans="1:58" s="993" customFormat="1" ht="15.5">
      <c r="A271" s="934">
        <v>25</v>
      </c>
      <c r="B271" s="962" t="s">
        <v>398</v>
      </c>
      <c r="C271" s="937"/>
      <c r="D271" s="937">
        <v>6</v>
      </c>
      <c r="E271" s="936"/>
      <c r="F271" s="936"/>
      <c r="G271" s="990"/>
      <c r="H271" s="992"/>
      <c r="I271" s="992"/>
      <c r="J271" s="992"/>
      <c r="K271" s="992"/>
      <c r="L271" s="992"/>
      <c r="M271" s="992"/>
      <c r="N271" s="992"/>
      <c r="O271" s="992"/>
      <c r="P271" s="992"/>
      <c r="Q271" s="992"/>
      <c r="R271" s="992"/>
      <c r="S271" s="992"/>
      <c r="T271" s="992"/>
      <c r="U271" s="992"/>
      <c r="V271" s="992"/>
      <c r="W271" s="992"/>
      <c r="X271" s="992"/>
      <c r="Y271" s="992"/>
      <c r="Z271" s="992"/>
      <c r="AA271" s="992"/>
      <c r="AB271" s="992"/>
      <c r="AC271" s="992"/>
      <c r="AD271" s="992"/>
      <c r="AE271" s="992"/>
      <c r="AF271" s="992"/>
      <c r="AG271" s="992"/>
      <c r="AH271" s="992"/>
      <c r="AI271" s="992"/>
      <c r="AJ271" s="992"/>
      <c r="AK271" s="992"/>
      <c r="AL271" s="992"/>
      <c r="AM271" s="992"/>
      <c r="AN271" s="992"/>
      <c r="AO271" s="992"/>
      <c r="AP271" s="992"/>
      <c r="AQ271" s="992"/>
      <c r="AR271" s="992"/>
      <c r="AS271" s="992"/>
      <c r="AT271" s="992"/>
      <c r="AU271" s="992"/>
      <c r="AV271" s="992"/>
      <c r="AW271" s="992"/>
      <c r="AX271" s="992"/>
      <c r="AY271" s="992"/>
      <c r="AZ271" s="992"/>
      <c r="BA271" s="992"/>
      <c r="BB271" s="992"/>
      <c r="BC271" s="992"/>
      <c r="BD271" s="992"/>
      <c r="BE271" s="992"/>
    </row>
    <row r="272" spans="1:58" s="546" customFormat="1" ht="15.5">
      <c r="A272" s="360"/>
      <c r="B272" s="348" t="s">
        <v>1202</v>
      </c>
      <c r="C272" s="360" t="s">
        <v>114</v>
      </c>
      <c r="D272" s="989">
        <v>3</v>
      </c>
      <c r="E272" s="384"/>
      <c r="F272" s="384"/>
      <c r="G272" s="541"/>
      <c r="H272" s="994"/>
      <c r="I272" s="994"/>
      <c r="J272" s="994"/>
      <c r="K272" s="994"/>
      <c r="L272" s="994"/>
      <c r="M272" s="994"/>
      <c r="N272" s="994"/>
      <c r="O272" s="994"/>
      <c r="P272" s="994"/>
      <c r="Q272" s="994"/>
      <c r="R272" s="994"/>
      <c r="S272" s="994"/>
      <c r="T272" s="994"/>
      <c r="U272" s="994"/>
      <c r="V272" s="994"/>
      <c r="W272" s="994"/>
      <c r="X272" s="994"/>
      <c r="Y272" s="994"/>
      <c r="Z272" s="994"/>
      <c r="AA272" s="994"/>
      <c r="AB272" s="994"/>
      <c r="AC272" s="994"/>
      <c r="AD272" s="994"/>
      <c r="AE272" s="994"/>
      <c r="AF272" s="994"/>
      <c r="AG272" s="994"/>
      <c r="AH272" s="994"/>
      <c r="AI272" s="994"/>
      <c r="AJ272" s="994"/>
      <c r="AK272" s="994"/>
      <c r="AL272" s="994"/>
      <c r="AM272" s="994"/>
      <c r="AN272" s="994"/>
      <c r="AO272" s="994"/>
      <c r="AP272" s="994"/>
      <c r="AQ272" s="994"/>
      <c r="AR272" s="994"/>
      <c r="AS272" s="994"/>
      <c r="AT272" s="994"/>
      <c r="AU272" s="994"/>
      <c r="AV272" s="994"/>
      <c r="AW272" s="994"/>
      <c r="AX272" s="994"/>
      <c r="AY272" s="994"/>
      <c r="AZ272" s="994"/>
      <c r="BA272" s="994"/>
      <c r="BB272" s="994"/>
      <c r="BC272" s="994"/>
      <c r="BD272" s="994"/>
      <c r="BE272" s="994"/>
      <c r="BF272" s="546">
        <v>-5</v>
      </c>
    </row>
    <row r="273" spans="1:57" s="997" customFormat="1" ht="15.5">
      <c r="A273" s="936"/>
      <c r="B273" s="348" t="s">
        <v>1203</v>
      </c>
      <c r="C273" s="360" t="s">
        <v>114</v>
      </c>
      <c r="D273" s="579">
        <v>3</v>
      </c>
      <c r="E273" s="936">
        <v>2</v>
      </c>
      <c r="F273" s="936" t="s">
        <v>1077</v>
      </c>
      <c r="G273" s="995"/>
      <c r="H273" s="996"/>
      <c r="I273" s="996"/>
      <c r="J273" s="996"/>
      <c r="K273" s="996"/>
      <c r="L273" s="996"/>
      <c r="M273" s="996"/>
      <c r="N273" s="996"/>
      <c r="O273" s="996"/>
      <c r="P273" s="996"/>
      <c r="Q273" s="996"/>
      <c r="R273" s="996"/>
      <c r="S273" s="996"/>
      <c r="T273" s="996"/>
      <c r="U273" s="996"/>
      <c r="V273" s="996"/>
      <c r="W273" s="996"/>
      <c r="X273" s="996"/>
      <c r="Y273" s="996"/>
      <c r="Z273" s="996"/>
      <c r="AA273" s="996"/>
      <c r="AB273" s="996"/>
      <c r="AC273" s="996"/>
      <c r="AD273" s="996"/>
      <c r="AE273" s="996"/>
      <c r="AF273" s="996"/>
      <c r="AG273" s="996"/>
      <c r="AH273" s="996"/>
      <c r="AI273" s="996"/>
      <c r="AJ273" s="996"/>
      <c r="AK273" s="996"/>
      <c r="AL273" s="996"/>
      <c r="AM273" s="996"/>
      <c r="AN273" s="996"/>
      <c r="AO273" s="996"/>
      <c r="AP273" s="996"/>
      <c r="AQ273" s="996"/>
      <c r="AR273" s="996"/>
      <c r="AS273" s="996"/>
      <c r="AT273" s="996"/>
      <c r="AU273" s="996"/>
      <c r="AV273" s="996"/>
      <c r="AW273" s="996"/>
      <c r="AX273" s="996"/>
      <c r="AY273" s="996"/>
      <c r="AZ273" s="996"/>
      <c r="BA273" s="996"/>
      <c r="BB273" s="996"/>
      <c r="BC273" s="996"/>
      <c r="BD273" s="996"/>
      <c r="BE273" s="996"/>
    </row>
    <row r="274" spans="1:57" s="997" customFormat="1" ht="15.5">
      <c r="A274" s="936"/>
      <c r="B274" s="944"/>
      <c r="C274" s="945"/>
      <c r="D274" s="579"/>
      <c r="E274" s="936">
        <v>3</v>
      </c>
      <c r="F274" s="936" t="s">
        <v>1616</v>
      </c>
      <c r="G274" s="995"/>
      <c r="H274" s="996">
        <v>0.11</v>
      </c>
      <c r="I274" s="996"/>
      <c r="J274" s="996"/>
      <c r="K274" s="996"/>
      <c r="L274" s="996">
        <v>0.02</v>
      </c>
      <c r="M274" s="996"/>
      <c r="N274" s="996"/>
      <c r="O274" s="996"/>
      <c r="P274" s="996"/>
      <c r="Q274" s="996"/>
      <c r="R274" s="996"/>
      <c r="S274" s="996"/>
      <c r="T274" s="996"/>
      <c r="U274" s="996"/>
      <c r="V274" s="996"/>
      <c r="W274" s="996"/>
      <c r="X274" s="996"/>
      <c r="Y274" s="996"/>
      <c r="Z274" s="996"/>
      <c r="AA274" s="996"/>
      <c r="AB274" s="996"/>
      <c r="AC274" s="996"/>
      <c r="AD274" s="996"/>
      <c r="AE274" s="996"/>
      <c r="AF274" s="996"/>
      <c r="AG274" s="996"/>
      <c r="AH274" s="996"/>
      <c r="AI274" s="996"/>
      <c r="AJ274" s="996"/>
      <c r="AK274" s="996"/>
      <c r="AL274" s="996"/>
      <c r="AM274" s="996"/>
      <c r="AN274" s="996"/>
      <c r="AO274" s="996"/>
      <c r="AP274" s="996"/>
      <c r="AQ274" s="996"/>
      <c r="AR274" s="996"/>
      <c r="AS274" s="996"/>
      <c r="AT274" s="996"/>
      <c r="AU274" s="996"/>
      <c r="AV274" s="996"/>
      <c r="AW274" s="996"/>
      <c r="AX274" s="996"/>
      <c r="AY274" s="996"/>
      <c r="AZ274" s="996"/>
      <c r="BA274" s="996"/>
      <c r="BB274" s="996"/>
      <c r="BC274" s="996"/>
      <c r="BD274" s="996"/>
      <c r="BE274" s="996"/>
    </row>
    <row r="275" spans="1:57" s="997" customFormat="1" ht="15.5">
      <c r="A275" s="936"/>
      <c r="B275" s="944"/>
      <c r="C275" s="945"/>
      <c r="D275" s="579"/>
      <c r="E275" s="936">
        <v>4</v>
      </c>
      <c r="F275" s="936" t="s">
        <v>1557</v>
      </c>
      <c r="G275" s="995"/>
      <c r="H275" s="996"/>
      <c r="I275" s="996"/>
      <c r="J275" s="996"/>
      <c r="K275" s="996"/>
      <c r="L275" s="996"/>
      <c r="M275" s="996"/>
      <c r="N275" s="996"/>
      <c r="O275" s="996"/>
      <c r="P275" s="996"/>
      <c r="Q275" s="996"/>
      <c r="R275" s="996"/>
      <c r="S275" s="996"/>
      <c r="T275" s="996"/>
      <c r="U275" s="996"/>
      <c r="V275" s="996"/>
      <c r="W275" s="996"/>
      <c r="X275" s="996"/>
      <c r="Y275" s="996"/>
      <c r="Z275" s="996"/>
      <c r="AA275" s="996"/>
      <c r="AB275" s="996"/>
      <c r="AC275" s="996"/>
      <c r="AD275" s="996"/>
      <c r="AE275" s="996"/>
      <c r="AF275" s="996"/>
      <c r="AG275" s="996"/>
      <c r="AH275" s="996"/>
      <c r="AI275" s="996"/>
      <c r="AJ275" s="996"/>
      <c r="AK275" s="996"/>
      <c r="AL275" s="996"/>
      <c r="AM275" s="996"/>
      <c r="AN275" s="996"/>
      <c r="AO275" s="996"/>
      <c r="AP275" s="996"/>
      <c r="AQ275" s="996"/>
      <c r="AR275" s="996"/>
      <c r="AS275" s="996"/>
      <c r="AT275" s="996"/>
      <c r="AU275" s="996"/>
      <c r="AV275" s="996"/>
      <c r="AW275" s="996"/>
      <c r="AX275" s="996"/>
      <c r="AY275" s="996"/>
      <c r="AZ275" s="996"/>
      <c r="BA275" s="996"/>
      <c r="BB275" s="996"/>
      <c r="BC275" s="996"/>
      <c r="BD275" s="996"/>
      <c r="BE275" s="996"/>
    </row>
    <row r="276" spans="1:57" s="993" customFormat="1" ht="15.5">
      <c r="A276" s="934"/>
      <c r="B276" s="947"/>
      <c r="C276" s="948"/>
      <c r="D276" s="937"/>
      <c r="E276" s="936">
        <v>5</v>
      </c>
      <c r="F276" s="936">
        <v>127</v>
      </c>
      <c r="G276" s="998"/>
      <c r="H276" s="999"/>
      <c r="I276" s="999"/>
      <c r="J276" s="999"/>
      <c r="K276" s="999"/>
      <c r="L276" s="999"/>
      <c r="M276" s="999"/>
      <c r="N276" s="999"/>
      <c r="O276" s="999"/>
      <c r="P276" s="999"/>
      <c r="Q276" s="999"/>
      <c r="R276" s="999"/>
      <c r="S276" s="999"/>
      <c r="T276" s="999"/>
      <c r="U276" s="999"/>
      <c r="V276" s="999"/>
      <c r="W276" s="999"/>
      <c r="X276" s="999"/>
      <c r="Y276" s="999"/>
      <c r="Z276" s="999"/>
      <c r="AA276" s="999"/>
      <c r="AB276" s="999"/>
      <c r="AC276" s="999"/>
      <c r="AD276" s="999"/>
      <c r="AE276" s="999"/>
      <c r="AF276" s="999"/>
      <c r="AG276" s="999"/>
      <c r="AH276" s="999"/>
      <c r="AI276" s="999"/>
      <c r="AJ276" s="999"/>
      <c r="AK276" s="999"/>
      <c r="AL276" s="999"/>
      <c r="AM276" s="999"/>
      <c r="AN276" s="999"/>
      <c r="AO276" s="999"/>
      <c r="AP276" s="999"/>
      <c r="AQ276" s="999"/>
      <c r="AR276" s="999"/>
      <c r="AS276" s="999"/>
      <c r="AT276" s="999"/>
      <c r="AU276" s="999"/>
      <c r="AV276" s="999"/>
      <c r="AW276" s="999"/>
      <c r="AX276" s="999"/>
      <c r="AY276" s="999"/>
      <c r="AZ276" s="999"/>
      <c r="BA276" s="999"/>
      <c r="BB276" s="999"/>
      <c r="BC276" s="999"/>
      <c r="BD276" s="999"/>
      <c r="BE276" s="999"/>
    </row>
    <row r="277" spans="1:57" s="997" customFormat="1" ht="15.5">
      <c r="A277" s="936"/>
      <c r="B277" s="944"/>
      <c r="C277" s="945"/>
      <c r="D277" s="579"/>
      <c r="E277" s="936">
        <v>6</v>
      </c>
      <c r="F277" s="941" t="s">
        <v>1316</v>
      </c>
      <c r="G277" s="995"/>
      <c r="H277" s="996"/>
      <c r="I277" s="996"/>
      <c r="J277" s="996"/>
      <c r="K277" s="996"/>
      <c r="L277" s="996"/>
      <c r="M277" s="996"/>
      <c r="N277" s="996"/>
      <c r="O277" s="996"/>
      <c r="P277" s="996"/>
      <c r="Q277" s="996"/>
      <c r="R277" s="996"/>
      <c r="S277" s="996"/>
      <c r="T277" s="996"/>
      <c r="U277" s="996"/>
      <c r="V277" s="996"/>
      <c r="W277" s="996"/>
      <c r="X277" s="996"/>
      <c r="Y277" s="996"/>
      <c r="Z277" s="996"/>
      <c r="AA277" s="996"/>
      <c r="AB277" s="996"/>
      <c r="AC277" s="996"/>
      <c r="AD277" s="996"/>
      <c r="AE277" s="996"/>
      <c r="AF277" s="996"/>
      <c r="AG277" s="996"/>
      <c r="AH277" s="996"/>
      <c r="AI277" s="996"/>
      <c r="AJ277" s="996"/>
      <c r="AK277" s="996"/>
      <c r="AL277" s="996"/>
      <c r="AM277" s="996"/>
      <c r="AN277" s="996"/>
      <c r="AO277" s="996"/>
      <c r="AP277" s="996"/>
      <c r="AQ277" s="996"/>
      <c r="AR277" s="996"/>
      <c r="AS277" s="996"/>
      <c r="AT277" s="996"/>
      <c r="AU277" s="996"/>
      <c r="AV277" s="996"/>
      <c r="AW277" s="996"/>
      <c r="AX277" s="996"/>
      <c r="AY277" s="996"/>
      <c r="AZ277" s="996"/>
      <c r="BA277" s="996"/>
      <c r="BB277" s="996"/>
      <c r="BC277" s="996"/>
      <c r="BD277" s="996"/>
      <c r="BE277" s="996"/>
    </row>
    <row r="278" spans="1:57" s="997" customFormat="1" ht="15.5">
      <c r="A278" s="936"/>
      <c r="B278" s="944"/>
      <c r="C278" s="945"/>
      <c r="D278" s="579"/>
      <c r="E278" s="936">
        <v>9</v>
      </c>
      <c r="F278" s="936" t="s">
        <v>1078</v>
      </c>
      <c r="G278" s="995"/>
      <c r="H278" s="996"/>
      <c r="I278" s="996"/>
      <c r="J278" s="996"/>
      <c r="K278" s="996"/>
      <c r="L278" s="996">
        <v>0.03</v>
      </c>
      <c r="M278" s="996"/>
      <c r="N278" s="996"/>
      <c r="O278" s="996"/>
      <c r="P278" s="996"/>
      <c r="Q278" s="996"/>
      <c r="R278" s="996"/>
      <c r="S278" s="996"/>
      <c r="T278" s="996"/>
      <c r="U278" s="996"/>
      <c r="V278" s="996"/>
      <c r="W278" s="996"/>
      <c r="X278" s="996"/>
      <c r="Y278" s="996"/>
      <c r="Z278" s="996"/>
      <c r="AA278" s="996"/>
      <c r="AB278" s="996"/>
      <c r="AC278" s="996"/>
      <c r="AD278" s="996"/>
      <c r="AE278" s="996"/>
      <c r="AF278" s="996"/>
      <c r="AG278" s="996"/>
      <c r="AH278" s="996"/>
      <c r="AI278" s="996"/>
      <c r="AJ278" s="996"/>
      <c r="AK278" s="996"/>
      <c r="AL278" s="996"/>
      <c r="AM278" s="996"/>
      <c r="AN278" s="996"/>
      <c r="AO278" s="996"/>
      <c r="AP278" s="996"/>
      <c r="AQ278" s="996"/>
      <c r="AR278" s="996"/>
      <c r="AS278" s="996"/>
      <c r="AT278" s="996"/>
      <c r="AU278" s="996"/>
      <c r="AV278" s="996"/>
      <c r="AW278" s="996"/>
      <c r="AX278" s="996"/>
      <c r="AY278" s="996"/>
      <c r="AZ278" s="996"/>
      <c r="BA278" s="996"/>
      <c r="BB278" s="996"/>
      <c r="BC278" s="996"/>
      <c r="BD278" s="996"/>
      <c r="BE278" s="996"/>
    </row>
    <row r="279" spans="1:57" s="997" customFormat="1" ht="15.5">
      <c r="A279" s="936"/>
      <c r="B279" s="944"/>
      <c r="C279" s="945"/>
      <c r="D279" s="579"/>
      <c r="E279" s="936">
        <v>10</v>
      </c>
      <c r="F279" s="936" t="s">
        <v>1363</v>
      </c>
      <c r="G279" s="995"/>
      <c r="H279" s="996"/>
      <c r="I279" s="996"/>
      <c r="J279" s="996"/>
      <c r="K279" s="996"/>
      <c r="L279" s="996"/>
      <c r="M279" s="996"/>
      <c r="N279" s="996"/>
      <c r="O279" s="996"/>
      <c r="P279" s="996"/>
      <c r="Q279" s="996"/>
      <c r="R279" s="996"/>
      <c r="S279" s="996"/>
      <c r="T279" s="996"/>
      <c r="U279" s="996"/>
      <c r="V279" s="996"/>
      <c r="W279" s="996"/>
      <c r="X279" s="996"/>
      <c r="Y279" s="996"/>
      <c r="Z279" s="996"/>
      <c r="AA279" s="996"/>
      <c r="AB279" s="996"/>
      <c r="AC279" s="996"/>
      <c r="AD279" s="996"/>
      <c r="AE279" s="996"/>
      <c r="AF279" s="996"/>
      <c r="AG279" s="996"/>
      <c r="AH279" s="996"/>
      <c r="AI279" s="996"/>
      <c r="AJ279" s="996"/>
      <c r="AK279" s="996"/>
      <c r="AL279" s="996"/>
      <c r="AM279" s="996"/>
      <c r="AN279" s="996"/>
      <c r="AO279" s="996"/>
      <c r="AP279" s="996"/>
      <c r="AQ279" s="996"/>
      <c r="AR279" s="996"/>
      <c r="AS279" s="996"/>
      <c r="AT279" s="996"/>
      <c r="AU279" s="996"/>
      <c r="AV279" s="996"/>
      <c r="AW279" s="996"/>
      <c r="AX279" s="996"/>
      <c r="AY279" s="996"/>
      <c r="AZ279" s="996"/>
      <c r="BA279" s="996"/>
      <c r="BB279" s="996"/>
      <c r="BC279" s="996"/>
      <c r="BD279" s="996"/>
      <c r="BE279" s="996"/>
    </row>
    <row r="280" spans="1:57" s="997" customFormat="1" ht="15.5">
      <c r="A280" s="936"/>
      <c r="B280" s="944"/>
      <c r="C280" s="945"/>
      <c r="D280" s="579"/>
      <c r="E280" s="936">
        <v>11</v>
      </c>
      <c r="F280" s="936" t="s">
        <v>1617</v>
      </c>
      <c r="G280" s="995"/>
      <c r="H280" s="996"/>
      <c r="I280" s="996"/>
      <c r="J280" s="996"/>
      <c r="K280" s="996"/>
      <c r="L280" s="996"/>
      <c r="M280" s="996"/>
      <c r="N280" s="996"/>
      <c r="O280" s="996"/>
      <c r="P280" s="996"/>
      <c r="Q280" s="996"/>
      <c r="R280" s="996"/>
      <c r="S280" s="996"/>
      <c r="T280" s="996"/>
      <c r="U280" s="996"/>
      <c r="V280" s="996"/>
      <c r="W280" s="996"/>
      <c r="X280" s="996"/>
      <c r="Y280" s="996"/>
      <c r="Z280" s="996"/>
      <c r="AA280" s="996"/>
      <c r="AB280" s="996"/>
      <c r="AC280" s="996"/>
      <c r="AD280" s="996"/>
      <c r="AE280" s="996"/>
      <c r="AF280" s="996"/>
      <c r="AG280" s="996"/>
      <c r="AH280" s="996"/>
      <c r="AI280" s="996"/>
      <c r="AJ280" s="996"/>
      <c r="AK280" s="996"/>
      <c r="AL280" s="996"/>
      <c r="AM280" s="996"/>
      <c r="AN280" s="996"/>
      <c r="AO280" s="996"/>
      <c r="AP280" s="996"/>
      <c r="AQ280" s="996"/>
      <c r="AR280" s="996"/>
      <c r="AS280" s="996"/>
      <c r="AT280" s="996"/>
      <c r="AU280" s="996"/>
      <c r="AV280" s="996"/>
      <c r="AW280" s="996"/>
      <c r="AX280" s="996"/>
      <c r="AY280" s="996"/>
      <c r="AZ280" s="996"/>
      <c r="BA280" s="996"/>
      <c r="BB280" s="996"/>
      <c r="BC280" s="996"/>
      <c r="BD280" s="996"/>
      <c r="BE280" s="996"/>
    </row>
    <row r="281" spans="1:57" s="1003" customFormat="1" ht="15.5">
      <c r="A281" s="60"/>
      <c r="B281" s="1128"/>
      <c r="C281" s="305"/>
      <c r="D281" s="339"/>
      <c r="E281" s="60">
        <v>13</v>
      </c>
      <c r="F281" s="60" t="s">
        <v>1642</v>
      </c>
      <c r="G281" s="1001"/>
      <c r="H281" s="1002"/>
      <c r="I281" s="1002"/>
      <c r="J281" s="1002"/>
      <c r="K281" s="1002"/>
      <c r="L281" s="1002"/>
      <c r="M281" s="1002"/>
      <c r="N281" s="1002"/>
      <c r="O281" s="1002"/>
      <c r="P281" s="1002"/>
      <c r="Q281" s="1002"/>
      <c r="R281" s="1002"/>
      <c r="S281" s="1002"/>
      <c r="T281" s="1002"/>
      <c r="U281" s="1002"/>
      <c r="V281" s="1002"/>
      <c r="W281" s="1002"/>
      <c r="X281" s="1002"/>
      <c r="Y281" s="1002"/>
      <c r="Z281" s="1002"/>
      <c r="AA281" s="1002"/>
      <c r="AB281" s="1002"/>
      <c r="AC281" s="1002"/>
      <c r="AD281" s="1002"/>
      <c r="AE281" s="1002"/>
      <c r="AF281" s="1002"/>
      <c r="AG281" s="1002"/>
      <c r="AH281" s="1002"/>
      <c r="AI281" s="1002"/>
      <c r="AJ281" s="1002"/>
      <c r="AK281" s="1002"/>
      <c r="AL281" s="1002"/>
      <c r="AM281" s="1002"/>
      <c r="AN281" s="1002"/>
      <c r="AO281" s="1002"/>
      <c r="AP281" s="1002"/>
      <c r="AQ281" s="1002"/>
      <c r="AR281" s="1002"/>
      <c r="AS281" s="1002"/>
      <c r="AT281" s="1002"/>
      <c r="AU281" s="1002"/>
      <c r="AV281" s="1002"/>
      <c r="AW281" s="1002"/>
      <c r="AX281" s="1002"/>
      <c r="AY281" s="1002"/>
      <c r="AZ281" s="1002"/>
      <c r="BA281" s="1002"/>
      <c r="BB281" s="1002"/>
      <c r="BC281" s="1002"/>
      <c r="BD281" s="1002"/>
      <c r="BE281" s="1002"/>
    </row>
    <row r="282" spans="1:57" s="993" customFormat="1" ht="15.5">
      <c r="A282" s="934"/>
      <c r="B282" s="947"/>
      <c r="C282" s="948"/>
      <c r="D282" s="937"/>
      <c r="E282" s="936" t="s">
        <v>1618</v>
      </c>
      <c r="F282" s="936" t="s">
        <v>1650</v>
      </c>
      <c r="G282" s="998"/>
      <c r="H282" s="999"/>
      <c r="I282" s="999"/>
      <c r="J282" s="999"/>
      <c r="K282" s="999"/>
      <c r="L282" s="999"/>
      <c r="M282" s="999"/>
      <c r="N282" s="999"/>
      <c r="O282" s="999"/>
      <c r="P282" s="999"/>
      <c r="Q282" s="999"/>
      <c r="R282" s="999"/>
      <c r="S282" s="999"/>
      <c r="T282" s="999"/>
      <c r="U282" s="999"/>
      <c r="V282" s="999"/>
      <c r="W282" s="999"/>
      <c r="X282" s="999"/>
      <c r="Y282" s="999"/>
      <c r="Z282" s="999"/>
      <c r="AA282" s="999"/>
      <c r="AB282" s="999"/>
      <c r="AC282" s="999"/>
      <c r="AD282" s="999"/>
      <c r="AE282" s="999"/>
      <c r="AF282" s="999"/>
      <c r="AG282" s="999"/>
      <c r="AH282" s="999"/>
      <c r="AI282" s="999"/>
      <c r="AJ282" s="999"/>
      <c r="AK282" s="999"/>
      <c r="AL282" s="999"/>
      <c r="AM282" s="999"/>
      <c r="AN282" s="999"/>
      <c r="AO282" s="999"/>
      <c r="AP282" s="999"/>
      <c r="AQ282" s="999"/>
      <c r="AR282" s="999"/>
      <c r="AS282" s="999"/>
      <c r="AT282" s="999"/>
      <c r="AU282" s="999"/>
      <c r="AV282" s="999"/>
      <c r="AW282" s="999"/>
      <c r="AX282" s="999"/>
      <c r="AY282" s="999"/>
      <c r="AZ282" s="999"/>
      <c r="BA282" s="999"/>
      <c r="BB282" s="999"/>
      <c r="BC282" s="999"/>
      <c r="BD282" s="999"/>
      <c r="BE282" s="999"/>
    </row>
    <row r="283" spans="1:57" s="997" customFormat="1" ht="31">
      <c r="A283" s="936"/>
      <c r="B283" s="944"/>
      <c r="C283" s="945"/>
      <c r="D283" s="579"/>
      <c r="E283" s="936">
        <v>14</v>
      </c>
      <c r="F283" s="936" t="s">
        <v>1649</v>
      </c>
      <c r="G283" s="995"/>
      <c r="H283" s="996"/>
      <c r="I283" s="996"/>
      <c r="J283" s="996"/>
      <c r="K283" s="996"/>
      <c r="L283" s="996"/>
      <c r="M283" s="996"/>
      <c r="N283" s="996"/>
      <c r="O283" s="996"/>
      <c r="P283" s="996"/>
      <c r="Q283" s="996"/>
      <c r="R283" s="996"/>
      <c r="S283" s="996"/>
      <c r="T283" s="996"/>
      <c r="U283" s="996"/>
      <c r="V283" s="996"/>
      <c r="W283" s="996"/>
      <c r="X283" s="996"/>
      <c r="Y283" s="996"/>
      <c r="Z283" s="996"/>
      <c r="AA283" s="996"/>
      <c r="AB283" s="996"/>
      <c r="AC283" s="996"/>
      <c r="AD283" s="996"/>
      <c r="AE283" s="996"/>
      <c r="AF283" s="996"/>
      <c r="AG283" s="996"/>
      <c r="AH283" s="996"/>
      <c r="AI283" s="996"/>
      <c r="AJ283" s="996"/>
      <c r="AK283" s="996"/>
      <c r="AL283" s="996"/>
      <c r="AM283" s="996"/>
      <c r="AN283" s="996"/>
      <c r="AO283" s="996"/>
      <c r="AP283" s="996"/>
      <c r="AQ283" s="996"/>
      <c r="AR283" s="996"/>
      <c r="AS283" s="996"/>
      <c r="AT283" s="996"/>
      <c r="AU283" s="996"/>
      <c r="AV283" s="996"/>
      <c r="AW283" s="996"/>
      <c r="AX283" s="996"/>
      <c r="AY283" s="996"/>
      <c r="AZ283" s="996"/>
      <c r="BA283" s="996"/>
      <c r="BB283" s="996"/>
      <c r="BC283" s="996"/>
      <c r="BD283" s="996"/>
      <c r="BE283" s="996"/>
    </row>
    <row r="284" spans="1:57" s="997" customFormat="1" ht="15.5">
      <c r="A284" s="936"/>
      <c r="B284" s="944"/>
      <c r="C284" s="945"/>
      <c r="D284" s="579"/>
      <c r="E284" s="936">
        <v>15</v>
      </c>
      <c r="F284" s="936" t="s">
        <v>1558</v>
      </c>
      <c r="G284" s="995"/>
      <c r="H284" s="996"/>
      <c r="I284" s="996"/>
      <c r="J284" s="996"/>
      <c r="K284" s="996"/>
      <c r="L284" s="996"/>
      <c r="M284" s="996"/>
      <c r="N284" s="996"/>
      <c r="O284" s="996"/>
      <c r="P284" s="996"/>
      <c r="Q284" s="996"/>
      <c r="R284" s="996"/>
      <c r="S284" s="996"/>
      <c r="T284" s="996"/>
      <c r="U284" s="996"/>
      <c r="V284" s="996"/>
      <c r="W284" s="996"/>
      <c r="X284" s="996"/>
      <c r="Y284" s="996"/>
      <c r="Z284" s="996"/>
      <c r="AA284" s="996"/>
      <c r="AB284" s="996"/>
      <c r="AC284" s="996"/>
      <c r="AD284" s="996"/>
      <c r="AE284" s="996"/>
      <c r="AF284" s="996"/>
      <c r="AG284" s="996"/>
      <c r="AH284" s="996"/>
      <c r="AI284" s="996"/>
      <c r="AJ284" s="996"/>
      <c r="AK284" s="996"/>
      <c r="AL284" s="996"/>
      <c r="AM284" s="996"/>
      <c r="AN284" s="996"/>
      <c r="AO284" s="996"/>
      <c r="AP284" s="996"/>
      <c r="AQ284" s="996"/>
      <c r="AR284" s="996"/>
      <c r="AS284" s="996"/>
      <c r="AT284" s="996"/>
      <c r="AU284" s="996"/>
      <c r="AV284" s="996"/>
      <c r="AW284" s="996"/>
      <c r="AX284" s="996"/>
      <c r="AY284" s="996"/>
      <c r="AZ284" s="996"/>
      <c r="BA284" s="996"/>
      <c r="BB284" s="996"/>
      <c r="BC284" s="996"/>
      <c r="BD284" s="996"/>
      <c r="BE284" s="996"/>
    </row>
    <row r="285" spans="1:57" s="997" customFormat="1" ht="15.5">
      <c r="A285" s="936"/>
      <c r="B285" s="944"/>
      <c r="C285" s="945"/>
      <c r="D285" s="579"/>
      <c r="E285" s="936">
        <v>16</v>
      </c>
      <c r="F285" s="936" t="s">
        <v>1619</v>
      </c>
      <c r="G285" s="995"/>
      <c r="H285" s="996"/>
      <c r="I285" s="996"/>
      <c r="J285" s="996"/>
      <c r="K285" s="996"/>
      <c r="L285" s="996"/>
      <c r="M285" s="996"/>
      <c r="N285" s="996"/>
      <c r="O285" s="996"/>
      <c r="P285" s="996"/>
      <c r="Q285" s="996"/>
      <c r="R285" s="996"/>
      <c r="S285" s="996"/>
      <c r="T285" s="996"/>
      <c r="U285" s="996"/>
      <c r="V285" s="996"/>
      <c r="W285" s="996"/>
      <c r="X285" s="996"/>
      <c r="Y285" s="996"/>
      <c r="Z285" s="996"/>
      <c r="AA285" s="996"/>
      <c r="AB285" s="996"/>
      <c r="AC285" s="996"/>
      <c r="AD285" s="996"/>
      <c r="AE285" s="996"/>
      <c r="AF285" s="996"/>
      <c r="AG285" s="996"/>
      <c r="AH285" s="996"/>
      <c r="AI285" s="996"/>
      <c r="AJ285" s="996"/>
      <c r="AK285" s="996"/>
      <c r="AL285" s="996"/>
      <c r="AM285" s="996"/>
      <c r="AN285" s="996"/>
      <c r="AO285" s="996"/>
      <c r="AP285" s="996"/>
      <c r="AQ285" s="996"/>
      <c r="AR285" s="996"/>
      <c r="AS285" s="996"/>
      <c r="AT285" s="996"/>
      <c r="AU285" s="996"/>
      <c r="AV285" s="996"/>
      <c r="AW285" s="996"/>
      <c r="AX285" s="996"/>
      <c r="AY285" s="996"/>
      <c r="AZ285" s="996"/>
      <c r="BA285" s="996"/>
      <c r="BB285" s="996"/>
      <c r="BC285" s="996"/>
      <c r="BD285" s="996"/>
      <c r="BE285" s="996"/>
    </row>
    <row r="286" spans="1:57" s="997" customFormat="1" ht="15.5">
      <c r="A286" s="936"/>
      <c r="B286" s="944"/>
      <c r="C286" s="945"/>
      <c r="D286" s="579"/>
      <c r="E286" s="936">
        <v>17</v>
      </c>
      <c r="F286" s="936" t="s">
        <v>1620</v>
      </c>
      <c r="G286" s="995"/>
      <c r="H286" s="996"/>
      <c r="I286" s="996"/>
      <c r="J286" s="996"/>
      <c r="K286" s="996"/>
      <c r="L286" s="996"/>
      <c r="M286" s="996"/>
      <c r="N286" s="996"/>
      <c r="O286" s="996"/>
      <c r="P286" s="996"/>
      <c r="Q286" s="996"/>
      <c r="R286" s="996"/>
      <c r="S286" s="996"/>
      <c r="T286" s="996"/>
      <c r="U286" s="996"/>
      <c r="V286" s="996"/>
      <c r="W286" s="996"/>
      <c r="X286" s="996"/>
      <c r="Y286" s="996"/>
      <c r="Z286" s="996"/>
      <c r="AA286" s="996"/>
      <c r="AB286" s="996"/>
      <c r="AC286" s="996"/>
      <c r="AD286" s="996"/>
      <c r="AE286" s="996"/>
      <c r="AF286" s="996"/>
      <c r="AG286" s="996"/>
      <c r="AH286" s="996"/>
      <c r="AI286" s="996"/>
      <c r="AJ286" s="996"/>
      <c r="AK286" s="996"/>
      <c r="AL286" s="996"/>
      <c r="AM286" s="996"/>
      <c r="AN286" s="996"/>
      <c r="AO286" s="996"/>
      <c r="AP286" s="996"/>
      <c r="AQ286" s="996"/>
      <c r="AR286" s="996"/>
      <c r="AS286" s="996"/>
      <c r="AT286" s="996"/>
      <c r="AU286" s="996"/>
      <c r="AV286" s="996"/>
      <c r="AW286" s="996"/>
      <c r="AX286" s="996"/>
      <c r="AY286" s="996"/>
      <c r="AZ286" s="996"/>
      <c r="BA286" s="996"/>
      <c r="BB286" s="996"/>
      <c r="BC286" s="996"/>
      <c r="BD286" s="996"/>
      <c r="BE286" s="996"/>
    </row>
    <row r="287" spans="1:57" s="997" customFormat="1" ht="15.5">
      <c r="A287" s="936"/>
      <c r="B287" s="944"/>
      <c r="C287" s="945"/>
      <c r="D287" s="579"/>
      <c r="E287" s="936">
        <v>18</v>
      </c>
      <c r="F287" s="936" t="s">
        <v>1621</v>
      </c>
      <c r="G287" s="995"/>
      <c r="H287" s="996"/>
      <c r="I287" s="996"/>
      <c r="J287" s="996"/>
      <c r="K287" s="996"/>
      <c r="L287" s="996"/>
      <c r="M287" s="996"/>
      <c r="N287" s="996"/>
      <c r="O287" s="996"/>
      <c r="P287" s="996"/>
      <c r="Q287" s="996"/>
      <c r="R287" s="996"/>
      <c r="S287" s="996"/>
      <c r="T287" s="996"/>
      <c r="U287" s="996"/>
      <c r="V287" s="996"/>
      <c r="W287" s="996"/>
      <c r="X287" s="996"/>
      <c r="Y287" s="996"/>
      <c r="Z287" s="996"/>
      <c r="AA287" s="996"/>
      <c r="AB287" s="996"/>
      <c r="AC287" s="996"/>
      <c r="AD287" s="996"/>
      <c r="AE287" s="996"/>
      <c r="AF287" s="996"/>
      <c r="AG287" s="996"/>
      <c r="AH287" s="996"/>
      <c r="AI287" s="996"/>
      <c r="AJ287" s="996"/>
      <c r="AK287" s="996"/>
      <c r="AL287" s="996"/>
      <c r="AM287" s="996"/>
      <c r="AN287" s="996"/>
      <c r="AO287" s="996"/>
      <c r="AP287" s="996"/>
      <c r="AQ287" s="996"/>
      <c r="AR287" s="996"/>
      <c r="AS287" s="996"/>
      <c r="AT287" s="996"/>
      <c r="AU287" s="996"/>
      <c r="AV287" s="996"/>
      <c r="AW287" s="996"/>
      <c r="AX287" s="996"/>
      <c r="AY287" s="996"/>
      <c r="AZ287" s="996"/>
      <c r="BA287" s="996"/>
      <c r="BB287" s="996"/>
      <c r="BC287" s="996"/>
      <c r="BD287" s="996"/>
      <c r="BE287" s="996"/>
    </row>
    <row r="288" spans="1:57" s="997" customFormat="1" ht="15.5">
      <c r="A288" s="936"/>
      <c r="B288" s="944"/>
      <c r="C288" s="945"/>
      <c r="D288" s="579"/>
      <c r="E288" s="936">
        <v>8</v>
      </c>
      <c r="F288" s="936" t="s">
        <v>1559</v>
      </c>
      <c r="G288" s="995"/>
      <c r="H288" s="996"/>
      <c r="I288" s="996"/>
      <c r="J288" s="996"/>
      <c r="K288" s="996"/>
      <c r="L288" s="996"/>
      <c r="M288" s="996"/>
      <c r="N288" s="996"/>
      <c r="O288" s="996"/>
      <c r="P288" s="996"/>
      <c r="Q288" s="996"/>
      <c r="R288" s="996"/>
      <c r="S288" s="996"/>
      <c r="T288" s="996"/>
      <c r="U288" s="996"/>
      <c r="V288" s="996"/>
      <c r="W288" s="996"/>
      <c r="X288" s="996"/>
      <c r="Y288" s="996"/>
      <c r="Z288" s="996"/>
      <c r="AA288" s="996"/>
      <c r="AB288" s="996"/>
      <c r="AC288" s="996"/>
      <c r="AD288" s="996"/>
      <c r="AE288" s="996"/>
      <c r="AF288" s="996"/>
      <c r="AG288" s="996"/>
      <c r="AH288" s="996"/>
      <c r="AI288" s="996"/>
      <c r="AJ288" s="996"/>
      <c r="AK288" s="996"/>
      <c r="AL288" s="996"/>
      <c r="AM288" s="996"/>
      <c r="AN288" s="996"/>
      <c r="AO288" s="996"/>
      <c r="AP288" s="996"/>
      <c r="AQ288" s="996"/>
      <c r="AR288" s="996"/>
      <c r="AS288" s="996"/>
      <c r="AT288" s="996"/>
      <c r="AU288" s="996"/>
      <c r="AV288" s="996"/>
      <c r="AW288" s="996"/>
      <c r="AX288" s="996"/>
      <c r="AY288" s="996"/>
      <c r="AZ288" s="996"/>
      <c r="BA288" s="996"/>
      <c r="BB288" s="996"/>
      <c r="BC288" s="996"/>
      <c r="BD288" s="996"/>
      <c r="BE288" s="996"/>
    </row>
    <row r="289" spans="1:58" s="997" customFormat="1" ht="15.5">
      <c r="A289" s="936"/>
      <c r="B289" s="944"/>
      <c r="C289" s="945"/>
      <c r="D289" s="579"/>
      <c r="E289" s="936">
        <v>106</v>
      </c>
      <c r="F289" s="936">
        <v>16</v>
      </c>
      <c r="G289" s="995"/>
      <c r="H289" s="996"/>
      <c r="I289" s="996"/>
      <c r="J289" s="996"/>
      <c r="K289" s="996"/>
      <c r="L289" s="996"/>
      <c r="M289" s="996"/>
      <c r="N289" s="996"/>
      <c r="O289" s="996"/>
      <c r="P289" s="996"/>
      <c r="Q289" s="996"/>
      <c r="R289" s="996"/>
      <c r="S289" s="996"/>
      <c r="T289" s="996"/>
      <c r="U289" s="996"/>
      <c r="V289" s="996"/>
      <c r="W289" s="996"/>
      <c r="X289" s="996"/>
      <c r="Y289" s="996"/>
      <c r="Z289" s="996"/>
      <c r="AA289" s="996"/>
      <c r="AB289" s="996"/>
      <c r="AC289" s="996"/>
      <c r="AD289" s="996"/>
      <c r="AE289" s="996"/>
      <c r="AF289" s="996"/>
      <c r="AG289" s="996"/>
      <c r="AH289" s="996"/>
      <c r="AI289" s="996"/>
      <c r="AJ289" s="996"/>
      <c r="AK289" s="996"/>
      <c r="AL289" s="996"/>
      <c r="AM289" s="996"/>
      <c r="AN289" s="996"/>
      <c r="AO289" s="996"/>
      <c r="AP289" s="996"/>
      <c r="AQ289" s="996"/>
      <c r="AR289" s="996"/>
      <c r="AS289" s="996"/>
      <c r="AT289" s="996"/>
      <c r="AU289" s="996"/>
      <c r="AV289" s="996"/>
      <c r="AW289" s="996"/>
      <c r="AX289" s="996"/>
      <c r="AY289" s="996"/>
      <c r="AZ289" s="996"/>
      <c r="BA289" s="996"/>
      <c r="BB289" s="996"/>
      <c r="BC289" s="996"/>
      <c r="BD289" s="996"/>
      <c r="BE289" s="996"/>
    </row>
    <row r="290" spans="1:58" s="997" customFormat="1" ht="15.5">
      <c r="A290" s="936"/>
      <c r="B290" s="944"/>
      <c r="C290" s="945"/>
      <c r="D290" s="579"/>
      <c r="E290" s="936">
        <v>12</v>
      </c>
      <c r="F290" s="936" t="s">
        <v>1638</v>
      </c>
      <c r="G290" s="995"/>
      <c r="H290" s="996"/>
      <c r="I290" s="996"/>
      <c r="J290" s="996"/>
      <c r="K290" s="996"/>
      <c r="L290" s="996"/>
      <c r="M290" s="996"/>
      <c r="N290" s="996"/>
      <c r="O290" s="996"/>
      <c r="P290" s="996"/>
      <c r="Q290" s="996"/>
      <c r="R290" s="996"/>
      <c r="S290" s="996"/>
      <c r="T290" s="996"/>
      <c r="U290" s="996"/>
      <c r="V290" s="996"/>
      <c r="W290" s="996"/>
      <c r="X290" s="996"/>
      <c r="Y290" s="996"/>
      <c r="Z290" s="996"/>
      <c r="AA290" s="996"/>
      <c r="AB290" s="996"/>
      <c r="AC290" s="996"/>
      <c r="AD290" s="996"/>
      <c r="AE290" s="996"/>
      <c r="AF290" s="996"/>
      <c r="AG290" s="996"/>
      <c r="AH290" s="996"/>
      <c r="AI290" s="996"/>
      <c r="AJ290" s="996"/>
      <c r="AK290" s="996"/>
      <c r="AL290" s="996"/>
      <c r="AM290" s="996"/>
      <c r="AN290" s="996"/>
      <c r="AO290" s="996"/>
      <c r="AP290" s="996"/>
      <c r="AQ290" s="996"/>
      <c r="AR290" s="996"/>
      <c r="AS290" s="996"/>
      <c r="AT290" s="996"/>
      <c r="AU290" s="996"/>
      <c r="AV290" s="996"/>
      <c r="AW290" s="996"/>
      <c r="AX290" s="996"/>
      <c r="AY290" s="996"/>
      <c r="AZ290" s="996"/>
      <c r="BA290" s="996"/>
      <c r="BB290" s="996"/>
      <c r="BC290" s="996"/>
      <c r="BD290" s="996"/>
      <c r="BE290" s="996"/>
    </row>
    <row r="291" spans="1:58" s="997" customFormat="1" ht="15.5">
      <c r="A291" s="936"/>
      <c r="B291" s="944"/>
      <c r="C291" s="945"/>
      <c r="D291" s="579"/>
      <c r="E291" s="936">
        <v>21</v>
      </c>
      <c r="F291" s="936" t="s">
        <v>1622</v>
      </c>
      <c r="G291" s="995"/>
      <c r="H291" s="996"/>
      <c r="I291" s="996"/>
      <c r="J291" s="996"/>
      <c r="K291" s="996"/>
      <c r="L291" s="996"/>
      <c r="M291" s="996"/>
      <c r="N291" s="996"/>
      <c r="O291" s="996"/>
      <c r="P291" s="996"/>
      <c r="Q291" s="996"/>
      <c r="R291" s="996"/>
      <c r="S291" s="996"/>
      <c r="T291" s="996"/>
      <c r="U291" s="996"/>
      <c r="V291" s="996"/>
      <c r="W291" s="996"/>
      <c r="X291" s="996"/>
      <c r="Y291" s="996"/>
      <c r="Z291" s="996"/>
      <c r="AA291" s="996"/>
      <c r="AB291" s="996"/>
      <c r="AC291" s="996"/>
      <c r="AD291" s="996"/>
      <c r="AE291" s="996"/>
      <c r="AF291" s="996"/>
      <c r="AG291" s="996"/>
      <c r="AH291" s="996"/>
      <c r="AI291" s="996"/>
      <c r="AJ291" s="996"/>
      <c r="AK291" s="996"/>
      <c r="AL291" s="996"/>
      <c r="AM291" s="996"/>
      <c r="AN291" s="996"/>
      <c r="AO291" s="996"/>
      <c r="AP291" s="996"/>
      <c r="AQ291" s="996"/>
      <c r="AR291" s="996"/>
      <c r="AS291" s="996"/>
      <c r="AT291" s="996"/>
      <c r="AU291" s="996"/>
      <c r="AV291" s="996"/>
      <c r="AW291" s="996"/>
      <c r="AX291" s="996"/>
      <c r="AY291" s="996"/>
      <c r="AZ291" s="996"/>
      <c r="BA291" s="996"/>
      <c r="BB291" s="996"/>
      <c r="BC291" s="996"/>
      <c r="BD291" s="996"/>
      <c r="BE291" s="996"/>
    </row>
    <row r="292" spans="1:58" s="997" customFormat="1" ht="15.5">
      <c r="A292" s="936"/>
      <c r="B292" s="944"/>
      <c r="C292" s="945"/>
      <c r="D292" s="579"/>
      <c r="E292" s="936">
        <v>24</v>
      </c>
      <c r="F292" s="936" t="s">
        <v>1560</v>
      </c>
      <c r="G292" s="995"/>
      <c r="H292" s="996"/>
      <c r="I292" s="996"/>
      <c r="J292" s="996"/>
      <c r="K292" s="996"/>
      <c r="L292" s="996"/>
      <c r="M292" s="996"/>
      <c r="N292" s="996"/>
      <c r="O292" s="996"/>
      <c r="P292" s="996"/>
      <c r="Q292" s="996"/>
      <c r="R292" s="996"/>
      <c r="S292" s="996"/>
      <c r="T292" s="996"/>
      <c r="U292" s="996"/>
      <c r="V292" s="996"/>
      <c r="W292" s="996"/>
      <c r="X292" s="996"/>
      <c r="Y292" s="996"/>
      <c r="Z292" s="996"/>
      <c r="AA292" s="996"/>
      <c r="AB292" s="996"/>
      <c r="AC292" s="996"/>
      <c r="AD292" s="996"/>
      <c r="AE292" s="996"/>
      <c r="AF292" s="996"/>
      <c r="AG292" s="996"/>
      <c r="AH292" s="996"/>
      <c r="AI292" s="996"/>
      <c r="AJ292" s="996"/>
      <c r="AK292" s="996"/>
      <c r="AL292" s="996"/>
      <c r="AM292" s="996"/>
      <c r="AN292" s="996"/>
      <c r="AO292" s="996"/>
      <c r="AP292" s="996"/>
      <c r="AQ292" s="996"/>
      <c r="AR292" s="996"/>
      <c r="AS292" s="996"/>
      <c r="AT292" s="996"/>
      <c r="AU292" s="996"/>
      <c r="AV292" s="996"/>
      <c r="AW292" s="996"/>
      <c r="AX292" s="996"/>
      <c r="AY292" s="996"/>
      <c r="AZ292" s="996"/>
      <c r="BA292" s="996"/>
      <c r="BB292" s="996"/>
      <c r="BC292" s="996"/>
      <c r="BD292" s="996"/>
      <c r="BE292" s="996"/>
    </row>
    <row r="293" spans="1:58" s="997" customFormat="1" ht="15.5">
      <c r="A293" s="936"/>
      <c r="B293" s="944"/>
      <c r="C293" s="945"/>
      <c r="D293" s="579"/>
      <c r="E293" s="936">
        <v>27</v>
      </c>
      <c r="F293" s="936">
        <v>36</v>
      </c>
      <c r="G293" s="995"/>
      <c r="H293" s="996"/>
      <c r="I293" s="996"/>
      <c r="J293" s="996"/>
      <c r="K293" s="996"/>
      <c r="L293" s="996"/>
      <c r="M293" s="996"/>
      <c r="N293" s="996"/>
      <c r="O293" s="996"/>
      <c r="P293" s="996"/>
      <c r="Q293" s="996"/>
      <c r="R293" s="996"/>
      <c r="S293" s="996"/>
      <c r="T293" s="996"/>
      <c r="U293" s="996"/>
      <c r="V293" s="996"/>
      <c r="W293" s="996"/>
      <c r="X293" s="996"/>
      <c r="Y293" s="996"/>
      <c r="Z293" s="996"/>
      <c r="AA293" s="996"/>
      <c r="AB293" s="996"/>
      <c r="AC293" s="996"/>
      <c r="AD293" s="996"/>
      <c r="AE293" s="996"/>
      <c r="AF293" s="996"/>
      <c r="AG293" s="996"/>
      <c r="AH293" s="996"/>
      <c r="AI293" s="996"/>
      <c r="AJ293" s="996"/>
      <c r="AK293" s="996"/>
      <c r="AL293" s="996"/>
      <c r="AM293" s="996"/>
      <c r="AN293" s="996"/>
      <c r="AO293" s="996"/>
      <c r="AP293" s="996"/>
      <c r="AQ293" s="996"/>
      <c r="AR293" s="996"/>
      <c r="AS293" s="996"/>
      <c r="AT293" s="996"/>
      <c r="AU293" s="996"/>
      <c r="AV293" s="996"/>
      <c r="AW293" s="996"/>
      <c r="AX293" s="996"/>
      <c r="AY293" s="996"/>
      <c r="AZ293" s="996"/>
      <c r="BA293" s="996"/>
      <c r="BB293" s="996"/>
      <c r="BC293" s="996"/>
      <c r="BD293" s="996"/>
      <c r="BE293" s="996"/>
    </row>
    <row r="294" spans="1:58" s="993" customFormat="1" ht="15.5">
      <c r="A294" s="934">
        <v>26</v>
      </c>
      <c r="B294" s="947" t="s">
        <v>399</v>
      </c>
      <c r="C294" s="948"/>
      <c r="D294" s="937">
        <v>2.2999999999999998</v>
      </c>
      <c r="E294" s="936"/>
      <c r="F294" s="936"/>
      <c r="G294" s="998"/>
      <c r="H294" s="992"/>
      <c r="I294" s="992"/>
      <c r="J294" s="992"/>
      <c r="K294" s="992"/>
      <c r="L294" s="992"/>
      <c r="M294" s="992"/>
      <c r="N294" s="992"/>
      <c r="O294" s="992"/>
      <c r="P294" s="992"/>
      <c r="Q294" s="992"/>
      <c r="R294" s="992"/>
      <c r="S294" s="992"/>
      <c r="T294" s="992"/>
      <c r="U294" s="992"/>
      <c r="V294" s="992"/>
      <c r="W294" s="992"/>
      <c r="X294" s="992"/>
      <c r="Y294" s="992"/>
      <c r="Z294" s="992"/>
      <c r="AA294" s="992"/>
      <c r="AB294" s="992"/>
      <c r="AC294" s="992"/>
      <c r="AD294" s="992"/>
      <c r="AE294" s="992"/>
      <c r="AF294" s="992"/>
      <c r="AG294" s="992"/>
      <c r="AH294" s="992"/>
      <c r="AI294" s="992"/>
      <c r="AJ294" s="992"/>
      <c r="AK294" s="992"/>
      <c r="AL294" s="992"/>
      <c r="AM294" s="992"/>
      <c r="AN294" s="992"/>
      <c r="AO294" s="992"/>
      <c r="AP294" s="992"/>
      <c r="AQ294" s="992"/>
      <c r="AR294" s="992"/>
      <c r="AS294" s="992"/>
      <c r="AT294" s="992"/>
      <c r="AU294" s="992"/>
      <c r="AV294" s="992"/>
      <c r="AW294" s="992"/>
      <c r="AX294" s="992"/>
      <c r="AY294" s="992"/>
      <c r="AZ294" s="992"/>
      <c r="BA294" s="992"/>
      <c r="BB294" s="992"/>
      <c r="BC294" s="992"/>
      <c r="BD294" s="992"/>
      <c r="BE294" s="992"/>
    </row>
    <row r="295" spans="1:58" s="993" customFormat="1" ht="15.5">
      <c r="A295" s="934"/>
      <c r="B295" s="348" t="s">
        <v>1202</v>
      </c>
      <c r="C295" s="360" t="s">
        <v>114</v>
      </c>
      <c r="D295" s="989">
        <v>1</v>
      </c>
      <c r="E295" s="936"/>
      <c r="F295" s="936"/>
      <c r="G295" s="998"/>
      <c r="H295" s="992"/>
      <c r="I295" s="992"/>
      <c r="J295" s="992"/>
      <c r="K295" s="992"/>
      <c r="L295" s="992"/>
      <c r="M295" s="992"/>
      <c r="N295" s="992"/>
      <c r="O295" s="992"/>
      <c r="P295" s="992"/>
      <c r="Q295" s="992"/>
      <c r="R295" s="992"/>
      <c r="S295" s="992"/>
      <c r="T295" s="992"/>
      <c r="U295" s="992"/>
      <c r="V295" s="992"/>
      <c r="W295" s="992"/>
      <c r="X295" s="992"/>
      <c r="Y295" s="992"/>
      <c r="Z295" s="992"/>
      <c r="AA295" s="992"/>
      <c r="AB295" s="992"/>
      <c r="AC295" s="992"/>
      <c r="AD295" s="992"/>
      <c r="AE295" s="992"/>
      <c r="AF295" s="992"/>
      <c r="AG295" s="992"/>
      <c r="AH295" s="992"/>
      <c r="AI295" s="992"/>
      <c r="AJ295" s="992"/>
      <c r="AK295" s="992"/>
      <c r="AL295" s="992"/>
      <c r="AM295" s="992"/>
      <c r="AN295" s="992"/>
      <c r="AO295" s="992"/>
      <c r="AP295" s="992"/>
      <c r="AQ295" s="992"/>
      <c r="AR295" s="992"/>
      <c r="AS295" s="992"/>
      <c r="AT295" s="992"/>
      <c r="AU295" s="992"/>
      <c r="AV295" s="992"/>
      <c r="AW295" s="992"/>
      <c r="AX295" s="992"/>
      <c r="AY295" s="992"/>
      <c r="AZ295" s="992"/>
      <c r="BA295" s="992"/>
      <c r="BB295" s="992"/>
      <c r="BC295" s="992"/>
      <c r="BD295" s="992"/>
      <c r="BE295" s="992"/>
    </row>
    <row r="296" spans="1:58" s="546" customFormat="1" ht="15.5">
      <c r="A296" s="360"/>
      <c r="B296" s="348" t="s">
        <v>1203</v>
      </c>
      <c r="C296" s="360" t="s">
        <v>114</v>
      </c>
      <c r="D296" s="989">
        <v>1.3</v>
      </c>
      <c r="E296" s="936">
        <v>29</v>
      </c>
      <c r="F296" s="936">
        <v>12</v>
      </c>
      <c r="G296" s="541"/>
      <c r="H296" s="994"/>
      <c r="I296" s="994"/>
      <c r="J296" s="994"/>
      <c r="K296" s="994"/>
      <c r="L296" s="994"/>
      <c r="M296" s="994"/>
      <c r="N296" s="994"/>
      <c r="O296" s="994"/>
      <c r="P296" s="994"/>
      <c r="Q296" s="994"/>
      <c r="R296" s="994"/>
      <c r="S296" s="994"/>
      <c r="T296" s="994"/>
      <c r="U296" s="994"/>
      <c r="V296" s="994"/>
      <c r="W296" s="994"/>
      <c r="X296" s="994"/>
      <c r="Y296" s="994"/>
      <c r="Z296" s="994"/>
      <c r="AA296" s="994"/>
      <c r="AB296" s="994"/>
      <c r="AC296" s="994"/>
      <c r="AD296" s="994"/>
      <c r="AE296" s="994"/>
      <c r="AF296" s="994"/>
      <c r="AG296" s="994"/>
      <c r="AH296" s="994"/>
      <c r="AI296" s="994"/>
      <c r="AJ296" s="994"/>
      <c r="AK296" s="994"/>
      <c r="AL296" s="994"/>
      <c r="AM296" s="994"/>
      <c r="AN296" s="994"/>
      <c r="AO296" s="994"/>
      <c r="AP296" s="994"/>
      <c r="AQ296" s="994"/>
      <c r="AR296" s="994"/>
      <c r="AS296" s="994"/>
      <c r="AT296" s="994"/>
      <c r="AU296" s="994"/>
      <c r="AV296" s="994"/>
      <c r="AW296" s="994"/>
      <c r="AX296" s="994"/>
      <c r="AY296" s="994"/>
      <c r="AZ296" s="994"/>
      <c r="BA296" s="994"/>
      <c r="BB296" s="994"/>
      <c r="BC296" s="994"/>
      <c r="BD296" s="994"/>
      <c r="BE296" s="994"/>
      <c r="BF296" s="546">
        <v>-10</v>
      </c>
    </row>
    <row r="297" spans="1:58" s="997" customFormat="1" ht="15.5">
      <c r="A297" s="936"/>
      <c r="B297" s="961"/>
      <c r="C297" s="579"/>
      <c r="D297" s="579"/>
      <c r="E297" s="936">
        <v>4</v>
      </c>
      <c r="F297" s="959" t="s">
        <v>1561</v>
      </c>
      <c r="G297" s="991"/>
      <c r="H297" s="996">
        <v>0.04</v>
      </c>
      <c r="I297" s="996"/>
      <c r="J297" s="996"/>
      <c r="K297" s="996"/>
      <c r="L297" s="996"/>
      <c r="M297" s="996"/>
      <c r="N297" s="996"/>
      <c r="O297" s="996"/>
      <c r="P297" s="996"/>
      <c r="Q297" s="996"/>
      <c r="R297" s="996"/>
      <c r="S297" s="996"/>
      <c r="T297" s="996"/>
      <c r="U297" s="996"/>
      <c r="V297" s="996"/>
      <c r="W297" s="996"/>
      <c r="X297" s="996"/>
      <c r="Y297" s="996"/>
      <c r="Z297" s="996"/>
      <c r="AA297" s="996"/>
      <c r="AB297" s="996"/>
      <c r="AC297" s="996"/>
      <c r="AD297" s="996"/>
      <c r="AE297" s="996"/>
      <c r="AF297" s="996"/>
      <c r="AG297" s="996"/>
      <c r="AH297" s="996"/>
      <c r="AI297" s="996"/>
      <c r="AJ297" s="996"/>
      <c r="AK297" s="996"/>
      <c r="AL297" s="996"/>
      <c r="AM297" s="996"/>
      <c r="AN297" s="996"/>
      <c r="AO297" s="996"/>
      <c r="AP297" s="996"/>
      <c r="AQ297" s="996"/>
      <c r="AR297" s="996"/>
      <c r="AS297" s="996"/>
      <c r="AT297" s="996"/>
      <c r="AU297" s="996"/>
      <c r="AV297" s="996"/>
      <c r="AW297" s="996"/>
      <c r="AX297" s="996"/>
      <c r="AY297" s="996"/>
      <c r="AZ297" s="996"/>
      <c r="BA297" s="996"/>
      <c r="BB297" s="996"/>
      <c r="BC297" s="996"/>
      <c r="BD297" s="996"/>
      <c r="BE297" s="996"/>
    </row>
    <row r="298" spans="1:58" s="997" customFormat="1" ht="15.5">
      <c r="A298" s="936"/>
      <c r="B298" s="961"/>
      <c r="C298" s="579"/>
      <c r="D298" s="579"/>
      <c r="E298" s="936">
        <v>1</v>
      </c>
      <c r="F298" s="936" t="s">
        <v>1623</v>
      </c>
      <c r="G298" s="991"/>
      <c r="H298" s="996">
        <v>0.02</v>
      </c>
      <c r="I298" s="996"/>
      <c r="J298" s="996"/>
      <c r="K298" s="996"/>
      <c r="L298" s="996"/>
      <c r="M298" s="996"/>
      <c r="N298" s="996"/>
      <c r="O298" s="996"/>
      <c r="P298" s="996"/>
      <c r="Q298" s="996"/>
      <c r="R298" s="996"/>
      <c r="S298" s="996"/>
      <c r="T298" s="996"/>
      <c r="U298" s="996"/>
      <c r="V298" s="996"/>
      <c r="W298" s="996"/>
      <c r="X298" s="996"/>
      <c r="Y298" s="996"/>
      <c r="Z298" s="996"/>
      <c r="AA298" s="996"/>
      <c r="AB298" s="996"/>
      <c r="AC298" s="996"/>
      <c r="AD298" s="996"/>
      <c r="AE298" s="996"/>
      <c r="AF298" s="996"/>
      <c r="AG298" s="996"/>
      <c r="AH298" s="996"/>
      <c r="AI298" s="996"/>
      <c r="AJ298" s="996"/>
      <c r="AK298" s="996"/>
      <c r="AL298" s="996"/>
      <c r="AM298" s="996"/>
      <c r="AN298" s="996"/>
      <c r="AO298" s="996"/>
      <c r="AP298" s="996"/>
      <c r="AQ298" s="996"/>
      <c r="AR298" s="996"/>
      <c r="AS298" s="996"/>
      <c r="AT298" s="996"/>
      <c r="AU298" s="996"/>
      <c r="AV298" s="996"/>
      <c r="AW298" s="996"/>
      <c r="AX298" s="996"/>
      <c r="AY298" s="996"/>
      <c r="AZ298" s="996"/>
      <c r="BA298" s="996"/>
      <c r="BB298" s="996"/>
      <c r="BC298" s="996"/>
      <c r="BD298" s="996"/>
      <c r="BE298" s="996"/>
    </row>
    <row r="299" spans="1:58" s="997" customFormat="1" ht="15.5">
      <c r="A299" s="936"/>
      <c r="B299" s="961"/>
      <c r="C299" s="579"/>
      <c r="D299" s="579"/>
      <c r="E299" s="936">
        <v>5</v>
      </c>
      <c r="F299" s="936">
        <v>105</v>
      </c>
      <c r="G299" s="991"/>
      <c r="H299" s="996">
        <v>0.06</v>
      </c>
      <c r="I299" s="996"/>
      <c r="J299" s="996"/>
      <c r="K299" s="996"/>
      <c r="L299" s="996"/>
      <c r="M299" s="996"/>
      <c r="N299" s="996"/>
      <c r="O299" s="996"/>
      <c r="P299" s="996"/>
      <c r="Q299" s="996"/>
      <c r="R299" s="996"/>
      <c r="S299" s="996"/>
      <c r="T299" s="996"/>
      <c r="U299" s="996"/>
      <c r="V299" s="996"/>
      <c r="W299" s="996"/>
      <c r="X299" s="996"/>
      <c r="Y299" s="996"/>
      <c r="Z299" s="996"/>
      <c r="AA299" s="996"/>
      <c r="AB299" s="996"/>
      <c r="AC299" s="996"/>
      <c r="AD299" s="996"/>
      <c r="AE299" s="996"/>
      <c r="AF299" s="996"/>
      <c r="AG299" s="996"/>
      <c r="AH299" s="996"/>
      <c r="AI299" s="996"/>
      <c r="AJ299" s="996"/>
      <c r="AK299" s="996"/>
      <c r="AL299" s="996"/>
      <c r="AM299" s="996"/>
      <c r="AN299" s="996"/>
      <c r="AO299" s="996"/>
      <c r="AP299" s="996"/>
      <c r="AQ299" s="996"/>
      <c r="AR299" s="996"/>
      <c r="AS299" s="996"/>
      <c r="AT299" s="996"/>
      <c r="AU299" s="996"/>
      <c r="AV299" s="996"/>
      <c r="AW299" s="996"/>
      <c r="AX299" s="996"/>
      <c r="AY299" s="996"/>
      <c r="AZ299" s="996"/>
      <c r="BA299" s="996"/>
      <c r="BB299" s="996"/>
      <c r="BC299" s="996"/>
      <c r="BD299" s="996"/>
      <c r="BE299" s="996"/>
    </row>
    <row r="300" spans="1:58" s="1003" customFormat="1" ht="15.5">
      <c r="A300" s="60"/>
      <c r="B300" s="66"/>
      <c r="C300" s="339"/>
      <c r="D300" s="339"/>
      <c r="E300" s="60">
        <v>2</v>
      </c>
      <c r="F300" s="1129" t="s">
        <v>1646</v>
      </c>
      <c r="G300" s="1000"/>
      <c r="H300" s="1002">
        <v>0.08</v>
      </c>
      <c r="I300" s="1002"/>
      <c r="J300" s="1002"/>
      <c r="K300" s="1002"/>
      <c r="L300" s="1002"/>
      <c r="M300" s="1002"/>
      <c r="N300" s="1002"/>
      <c r="O300" s="1002"/>
      <c r="P300" s="1002"/>
      <c r="Q300" s="1002"/>
      <c r="R300" s="1002"/>
      <c r="S300" s="1002"/>
      <c r="T300" s="1002"/>
      <c r="U300" s="1002"/>
      <c r="V300" s="1002"/>
      <c r="W300" s="1002"/>
      <c r="X300" s="1002"/>
      <c r="Y300" s="1002"/>
      <c r="Z300" s="1002"/>
      <c r="AA300" s="1002"/>
      <c r="AB300" s="1002"/>
      <c r="AC300" s="1002"/>
      <c r="AD300" s="1002"/>
      <c r="AE300" s="1002"/>
      <c r="AF300" s="1002"/>
      <c r="AG300" s="1002"/>
      <c r="AH300" s="1002"/>
      <c r="AI300" s="1002"/>
      <c r="AJ300" s="1002"/>
      <c r="AK300" s="1002"/>
      <c r="AL300" s="1002"/>
      <c r="AM300" s="1002"/>
      <c r="AN300" s="1002"/>
      <c r="AO300" s="1002"/>
      <c r="AP300" s="1002"/>
      <c r="AQ300" s="1002"/>
      <c r="AR300" s="1002"/>
      <c r="AS300" s="1002"/>
      <c r="AT300" s="1002"/>
      <c r="AU300" s="1002"/>
      <c r="AV300" s="1002"/>
      <c r="AW300" s="1002"/>
      <c r="AX300" s="1002"/>
      <c r="AY300" s="1002"/>
      <c r="AZ300" s="1002"/>
      <c r="BA300" s="1002"/>
      <c r="BB300" s="1002"/>
      <c r="BC300" s="1002"/>
      <c r="BD300" s="1002"/>
      <c r="BE300" s="1002"/>
    </row>
    <row r="301" spans="1:58" s="1003" customFormat="1" ht="15" customHeight="1">
      <c r="A301" s="60"/>
      <c r="B301" s="66"/>
      <c r="C301" s="339"/>
      <c r="D301" s="339"/>
      <c r="E301" s="60">
        <v>3</v>
      </c>
      <c r="F301" s="1129" t="s">
        <v>1562</v>
      </c>
      <c r="G301" s="1000"/>
      <c r="H301" s="1002"/>
      <c r="I301" s="1002"/>
      <c r="J301" s="1002"/>
      <c r="K301" s="1002"/>
      <c r="L301" s="1002"/>
      <c r="M301" s="1002"/>
      <c r="N301" s="1002"/>
      <c r="O301" s="1002"/>
      <c r="P301" s="1002"/>
      <c r="Q301" s="1002"/>
      <c r="R301" s="1002"/>
      <c r="S301" s="1002"/>
      <c r="T301" s="1002"/>
      <c r="U301" s="1002"/>
      <c r="V301" s="1002"/>
      <c r="W301" s="1002"/>
      <c r="X301" s="1002"/>
      <c r="Y301" s="1002"/>
      <c r="Z301" s="1002"/>
      <c r="AA301" s="1002"/>
      <c r="AB301" s="1002"/>
      <c r="AC301" s="1002"/>
      <c r="AD301" s="1002"/>
      <c r="AE301" s="1002"/>
      <c r="AF301" s="1002"/>
      <c r="AG301" s="1002"/>
      <c r="AH301" s="1002"/>
      <c r="AI301" s="1002"/>
      <c r="AJ301" s="1002"/>
      <c r="AK301" s="1002"/>
      <c r="AL301" s="1002"/>
      <c r="AM301" s="1002"/>
      <c r="AN301" s="1002"/>
      <c r="AO301" s="1002"/>
      <c r="AP301" s="1002"/>
      <c r="AQ301" s="1002"/>
      <c r="AR301" s="1002"/>
      <c r="AS301" s="1002"/>
      <c r="AT301" s="1002"/>
      <c r="AU301" s="1002"/>
      <c r="AV301" s="1002"/>
      <c r="AW301" s="1002"/>
      <c r="AX301" s="1002"/>
      <c r="AY301" s="1002"/>
      <c r="AZ301" s="1002"/>
      <c r="BA301" s="1002"/>
      <c r="BB301" s="1002"/>
      <c r="BC301" s="1002"/>
      <c r="BD301" s="1002"/>
      <c r="BE301" s="1002"/>
    </row>
    <row r="302" spans="1:58" s="1003" customFormat="1" ht="15.5">
      <c r="A302" s="60"/>
      <c r="B302" s="66"/>
      <c r="C302" s="339"/>
      <c r="D302" s="339"/>
      <c r="E302" s="60">
        <v>25</v>
      </c>
      <c r="F302" s="60" t="s">
        <v>1648</v>
      </c>
      <c r="G302" s="1000"/>
      <c r="H302" s="1002"/>
      <c r="I302" s="1002"/>
      <c r="J302" s="1002"/>
      <c r="K302" s="1002"/>
      <c r="L302" s="1002"/>
      <c r="M302" s="1002"/>
      <c r="N302" s="1002"/>
      <c r="O302" s="1002"/>
      <c r="P302" s="1002"/>
      <c r="Q302" s="1002"/>
      <c r="R302" s="1002"/>
      <c r="S302" s="1002"/>
      <c r="T302" s="1002"/>
      <c r="U302" s="1002"/>
      <c r="V302" s="1002"/>
      <c r="W302" s="1002"/>
      <c r="X302" s="1002"/>
      <c r="Y302" s="1002"/>
      <c r="Z302" s="1002"/>
      <c r="AA302" s="1002"/>
      <c r="AB302" s="1002"/>
      <c r="AC302" s="1002"/>
      <c r="AD302" s="1002"/>
      <c r="AE302" s="1002"/>
      <c r="AF302" s="1002"/>
      <c r="AG302" s="1002"/>
      <c r="AH302" s="1002"/>
      <c r="AI302" s="1002"/>
      <c r="AJ302" s="1002"/>
      <c r="AK302" s="1002"/>
      <c r="AL302" s="1002"/>
      <c r="AM302" s="1002"/>
      <c r="AN302" s="1002"/>
      <c r="AO302" s="1002"/>
      <c r="AP302" s="1002"/>
      <c r="AQ302" s="1002"/>
      <c r="AR302" s="1002"/>
      <c r="AS302" s="1002"/>
      <c r="AT302" s="1002"/>
      <c r="AU302" s="1002"/>
      <c r="AV302" s="1002"/>
      <c r="AW302" s="1002"/>
      <c r="AX302" s="1002"/>
      <c r="AY302" s="1002"/>
      <c r="AZ302" s="1002"/>
      <c r="BA302" s="1002"/>
      <c r="BB302" s="1002"/>
      <c r="BC302" s="1002"/>
      <c r="BD302" s="1002"/>
      <c r="BE302" s="1002"/>
    </row>
    <row r="303" spans="1:58" s="997" customFormat="1" ht="15.5">
      <c r="A303" s="936"/>
      <c r="B303" s="961"/>
      <c r="C303" s="579"/>
      <c r="D303" s="579"/>
      <c r="E303" s="936">
        <v>30</v>
      </c>
      <c r="F303" s="936" t="s">
        <v>1624</v>
      </c>
      <c r="G303" s="991"/>
      <c r="H303" s="996"/>
      <c r="I303" s="996"/>
      <c r="J303" s="996"/>
      <c r="K303" s="996"/>
      <c r="L303" s="996"/>
      <c r="M303" s="996"/>
      <c r="N303" s="996"/>
      <c r="O303" s="996"/>
      <c r="P303" s="996"/>
      <c r="Q303" s="996"/>
      <c r="R303" s="996"/>
      <c r="S303" s="996"/>
      <c r="T303" s="996"/>
      <c r="U303" s="996"/>
      <c r="V303" s="996"/>
      <c r="W303" s="996"/>
      <c r="X303" s="996"/>
      <c r="Y303" s="996"/>
      <c r="Z303" s="996"/>
      <c r="AA303" s="996"/>
      <c r="AB303" s="996"/>
      <c r="AC303" s="996"/>
      <c r="AD303" s="996"/>
      <c r="AE303" s="996"/>
      <c r="AF303" s="996"/>
      <c r="AG303" s="996"/>
      <c r="AH303" s="996"/>
      <c r="AI303" s="996"/>
      <c r="AJ303" s="996"/>
      <c r="AK303" s="996"/>
      <c r="AL303" s="996"/>
      <c r="AM303" s="996"/>
      <c r="AN303" s="996"/>
      <c r="AO303" s="996"/>
      <c r="AP303" s="996"/>
      <c r="AQ303" s="996"/>
      <c r="AR303" s="996"/>
      <c r="AS303" s="996"/>
      <c r="AT303" s="996"/>
      <c r="AU303" s="996"/>
      <c r="AV303" s="996"/>
      <c r="AW303" s="996"/>
      <c r="AX303" s="996"/>
      <c r="AY303" s="996"/>
      <c r="AZ303" s="996"/>
      <c r="BA303" s="996"/>
      <c r="BB303" s="996"/>
      <c r="BC303" s="996"/>
      <c r="BD303" s="996"/>
      <c r="BE303" s="996"/>
    </row>
    <row r="304" spans="1:58" s="997" customFormat="1" ht="15.5">
      <c r="A304" s="936"/>
      <c r="B304" s="961"/>
      <c r="C304" s="579"/>
      <c r="D304" s="579"/>
      <c r="E304" s="936">
        <v>49</v>
      </c>
      <c r="F304" s="936">
        <v>250</v>
      </c>
      <c r="G304" s="991"/>
      <c r="H304" s="996"/>
      <c r="I304" s="996"/>
      <c r="J304" s="996"/>
      <c r="K304" s="996"/>
      <c r="L304" s="996"/>
      <c r="M304" s="996"/>
      <c r="N304" s="996"/>
      <c r="O304" s="996"/>
      <c r="P304" s="996"/>
      <c r="Q304" s="996"/>
      <c r="R304" s="996"/>
      <c r="S304" s="996"/>
      <c r="T304" s="996"/>
      <c r="U304" s="996"/>
      <c r="V304" s="996"/>
      <c r="W304" s="996"/>
      <c r="X304" s="996"/>
      <c r="Y304" s="996"/>
      <c r="Z304" s="996"/>
      <c r="AA304" s="996"/>
      <c r="AB304" s="996"/>
      <c r="AC304" s="996"/>
      <c r="AD304" s="996"/>
      <c r="AE304" s="996"/>
      <c r="AF304" s="996"/>
      <c r="AG304" s="996"/>
      <c r="AH304" s="996"/>
      <c r="AI304" s="996"/>
      <c r="AJ304" s="996"/>
      <c r="AK304" s="996"/>
      <c r="AL304" s="996"/>
      <c r="AM304" s="996"/>
      <c r="AN304" s="996"/>
      <c r="AO304" s="996"/>
      <c r="AP304" s="996"/>
      <c r="AQ304" s="996"/>
      <c r="AR304" s="996"/>
      <c r="AS304" s="996"/>
      <c r="AT304" s="996"/>
      <c r="AU304" s="996"/>
      <c r="AV304" s="996"/>
      <c r="AW304" s="996"/>
      <c r="AX304" s="996"/>
      <c r="AY304" s="996"/>
      <c r="AZ304" s="996"/>
      <c r="BA304" s="996"/>
      <c r="BB304" s="996"/>
      <c r="BC304" s="996"/>
      <c r="BD304" s="996"/>
      <c r="BE304" s="996"/>
    </row>
    <row r="305" spans="1:58" s="993" customFormat="1" ht="15.5">
      <c r="A305" s="934"/>
      <c r="B305" s="962"/>
      <c r="C305" s="937"/>
      <c r="D305" s="937"/>
      <c r="E305" s="936">
        <v>24</v>
      </c>
      <c r="F305" s="936">
        <v>420</v>
      </c>
      <c r="G305" s="990"/>
      <c r="H305" s="999"/>
      <c r="I305" s="999"/>
      <c r="J305" s="999"/>
      <c r="K305" s="999"/>
      <c r="L305" s="999"/>
      <c r="M305" s="999"/>
      <c r="N305" s="999"/>
      <c r="O305" s="999"/>
      <c r="P305" s="999"/>
      <c r="Q305" s="999"/>
      <c r="R305" s="999"/>
      <c r="S305" s="999"/>
      <c r="T305" s="999"/>
      <c r="U305" s="999"/>
      <c r="V305" s="999"/>
      <c r="W305" s="999"/>
      <c r="X305" s="999"/>
      <c r="Y305" s="999"/>
      <c r="Z305" s="999"/>
      <c r="AA305" s="999"/>
      <c r="AB305" s="999"/>
      <c r="AC305" s="999"/>
      <c r="AD305" s="999"/>
      <c r="AE305" s="999"/>
      <c r="AF305" s="999"/>
      <c r="AG305" s="999"/>
      <c r="AH305" s="999"/>
      <c r="AI305" s="999"/>
      <c r="AJ305" s="999"/>
      <c r="AK305" s="999"/>
      <c r="AL305" s="999"/>
      <c r="AM305" s="999"/>
      <c r="AN305" s="999"/>
      <c r="AO305" s="999"/>
      <c r="AP305" s="999"/>
      <c r="AQ305" s="999"/>
      <c r="AR305" s="999"/>
      <c r="AS305" s="999"/>
      <c r="AT305" s="999"/>
      <c r="AU305" s="999"/>
      <c r="AV305" s="999"/>
      <c r="AW305" s="999"/>
      <c r="AX305" s="999"/>
      <c r="AY305" s="999"/>
      <c r="AZ305" s="999"/>
      <c r="BA305" s="999"/>
      <c r="BB305" s="999"/>
      <c r="BC305" s="999"/>
      <c r="BD305" s="999"/>
      <c r="BE305" s="999"/>
    </row>
    <row r="306" spans="1:58" s="993" customFormat="1" ht="15" customHeight="1">
      <c r="A306" s="934"/>
      <c r="B306" s="962"/>
      <c r="C306" s="937"/>
      <c r="D306" s="937"/>
      <c r="E306" s="936">
        <v>26</v>
      </c>
      <c r="F306" s="936" t="s">
        <v>1337</v>
      </c>
      <c r="G306" s="990"/>
      <c r="H306" s="992"/>
      <c r="I306" s="992"/>
      <c r="J306" s="992"/>
      <c r="K306" s="992"/>
      <c r="L306" s="992"/>
      <c r="M306" s="992"/>
      <c r="N306" s="992"/>
      <c r="O306" s="992"/>
      <c r="P306" s="992"/>
      <c r="Q306" s="992"/>
      <c r="R306" s="992"/>
      <c r="S306" s="992"/>
      <c r="T306" s="992"/>
      <c r="U306" s="992"/>
      <c r="V306" s="992"/>
      <c r="W306" s="992"/>
      <c r="X306" s="992"/>
      <c r="Y306" s="992"/>
      <c r="Z306" s="992"/>
      <c r="AA306" s="992"/>
      <c r="AB306" s="992"/>
      <c r="AC306" s="992"/>
      <c r="AD306" s="992"/>
      <c r="AE306" s="992"/>
      <c r="AF306" s="992"/>
      <c r="AG306" s="992"/>
      <c r="AH306" s="992"/>
      <c r="AI306" s="992"/>
      <c r="AJ306" s="992"/>
      <c r="AK306" s="992"/>
      <c r="AL306" s="992"/>
      <c r="AM306" s="992"/>
      <c r="AN306" s="992"/>
      <c r="AO306" s="992"/>
      <c r="AP306" s="992"/>
      <c r="AQ306" s="992"/>
      <c r="AR306" s="992"/>
      <c r="AS306" s="992"/>
      <c r="AT306" s="992"/>
      <c r="AU306" s="992"/>
      <c r="AV306" s="992"/>
      <c r="AW306" s="992"/>
      <c r="AX306" s="992"/>
      <c r="AY306" s="992"/>
      <c r="AZ306" s="992"/>
      <c r="BA306" s="992"/>
      <c r="BB306" s="992"/>
      <c r="BC306" s="992"/>
      <c r="BD306" s="992"/>
      <c r="BE306" s="992"/>
    </row>
    <row r="307" spans="1:58" s="943" customFormat="1" ht="15.5">
      <c r="A307" s="934">
        <v>27</v>
      </c>
      <c r="B307" s="962" t="s">
        <v>400</v>
      </c>
      <c r="C307" s="937"/>
      <c r="D307" s="937">
        <v>6.4</v>
      </c>
      <c r="E307" s="936"/>
      <c r="F307" s="936"/>
      <c r="G307" s="934"/>
      <c r="H307" s="942"/>
      <c r="I307" s="942"/>
      <c r="J307" s="942"/>
      <c r="K307" s="942"/>
      <c r="L307" s="942"/>
      <c r="M307" s="942"/>
      <c r="N307" s="942"/>
      <c r="O307" s="942"/>
      <c r="P307" s="942"/>
      <c r="Q307" s="942"/>
      <c r="R307" s="942"/>
      <c r="S307" s="942"/>
      <c r="T307" s="942"/>
      <c r="U307" s="942"/>
      <c r="V307" s="942"/>
      <c r="W307" s="942"/>
      <c r="X307" s="942"/>
      <c r="Y307" s="942"/>
      <c r="Z307" s="942"/>
      <c r="AA307" s="942"/>
      <c r="AB307" s="942"/>
      <c r="AC307" s="942"/>
      <c r="AD307" s="942"/>
      <c r="AE307" s="942"/>
      <c r="AF307" s="942"/>
      <c r="AG307" s="942"/>
      <c r="AH307" s="942"/>
      <c r="AI307" s="942"/>
      <c r="AJ307" s="942"/>
      <c r="AK307" s="942"/>
      <c r="AL307" s="942"/>
      <c r="AM307" s="942"/>
      <c r="AN307" s="942"/>
      <c r="AO307" s="942"/>
      <c r="AP307" s="942"/>
      <c r="AQ307" s="942"/>
      <c r="AR307" s="942"/>
      <c r="AS307" s="942"/>
      <c r="AT307" s="942"/>
      <c r="AU307" s="942"/>
      <c r="AV307" s="942"/>
      <c r="AW307" s="942"/>
      <c r="AX307" s="942"/>
      <c r="AY307" s="942"/>
      <c r="AZ307" s="942"/>
      <c r="BA307" s="942"/>
      <c r="BB307" s="942"/>
      <c r="BC307" s="942"/>
      <c r="BD307" s="942"/>
      <c r="BE307" s="942"/>
    </row>
    <row r="308" spans="1:58" s="943" customFormat="1" ht="15.5">
      <c r="A308" s="934"/>
      <c r="B308" s="348" t="s">
        <v>1202</v>
      </c>
      <c r="C308" s="360" t="s">
        <v>114</v>
      </c>
      <c r="D308" s="989">
        <v>3</v>
      </c>
      <c r="E308" s="936"/>
      <c r="F308" s="936"/>
      <c r="G308" s="934"/>
      <c r="H308" s="942"/>
      <c r="I308" s="942"/>
      <c r="J308" s="942"/>
      <c r="K308" s="942"/>
      <c r="L308" s="942"/>
      <c r="M308" s="942"/>
      <c r="N308" s="942"/>
      <c r="O308" s="942"/>
      <c r="P308" s="942"/>
      <c r="Q308" s="942"/>
      <c r="R308" s="942"/>
      <c r="S308" s="942"/>
      <c r="T308" s="942"/>
      <c r="U308" s="942"/>
      <c r="V308" s="942"/>
      <c r="W308" s="942"/>
      <c r="X308" s="942"/>
      <c r="Y308" s="942"/>
      <c r="Z308" s="942"/>
      <c r="AA308" s="942"/>
      <c r="AB308" s="942"/>
      <c r="AC308" s="942"/>
      <c r="AD308" s="942"/>
      <c r="AE308" s="942"/>
      <c r="AF308" s="942"/>
      <c r="AG308" s="942"/>
      <c r="AH308" s="942"/>
      <c r="AI308" s="942"/>
      <c r="AJ308" s="942"/>
      <c r="AK308" s="942"/>
      <c r="AL308" s="942"/>
      <c r="AM308" s="942"/>
      <c r="AN308" s="942"/>
      <c r="AO308" s="942"/>
      <c r="AP308" s="942"/>
      <c r="AQ308" s="942"/>
      <c r="AR308" s="942"/>
      <c r="AS308" s="942"/>
      <c r="AT308" s="942"/>
      <c r="AU308" s="942"/>
      <c r="AV308" s="942"/>
      <c r="AW308" s="942"/>
      <c r="AX308" s="942"/>
      <c r="AY308" s="942"/>
      <c r="AZ308" s="942"/>
      <c r="BA308" s="942"/>
      <c r="BB308" s="942"/>
      <c r="BC308" s="942"/>
      <c r="BD308" s="942"/>
      <c r="BE308" s="942"/>
    </row>
    <row r="309" spans="1:58" s="361" customFormat="1" ht="15.5">
      <c r="A309" s="360"/>
      <c r="B309" s="348" t="s">
        <v>1203</v>
      </c>
      <c r="C309" s="360" t="s">
        <v>114</v>
      </c>
      <c r="D309" s="989">
        <v>3.4</v>
      </c>
      <c r="E309" s="384"/>
      <c r="F309" s="384"/>
      <c r="G309" s="384"/>
      <c r="H309" s="921"/>
      <c r="I309" s="921"/>
      <c r="J309" s="921"/>
      <c r="K309" s="921"/>
      <c r="L309" s="921"/>
      <c r="M309" s="921"/>
      <c r="N309" s="921"/>
      <c r="O309" s="921"/>
      <c r="P309" s="921"/>
      <c r="Q309" s="921"/>
      <c r="R309" s="921"/>
      <c r="S309" s="921"/>
      <c r="T309" s="921"/>
      <c r="U309" s="921"/>
      <c r="V309" s="921"/>
      <c r="W309" s="921"/>
      <c r="X309" s="921"/>
      <c r="Y309" s="921"/>
      <c r="Z309" s="921"/>
      <c r="AA309" s="921"/>
      <c r="AB309" s="921"/>
      <c r="AC309" s="921"/>
      <c r="AD309" s="921"/>
      <c r="AE309" s="921"/>
      <c r="AF309" s="921"/>
      <c r="AG309" s="921"/>
      <c r="AH309" s="921"/>
      <c r="AI309" s="921"/>
      <c r="AJ309" s="921"/>
      <c r="AK309" s="921"/>
      <c r="AL309" s="921"/>
      <c r="AM309" s="921"/>
      <c r="AN309" s="921"/>
      <c r="AO309" s="921"/>
      <c r="AP309" s="921"/>
      <c r="AQ309" s="921"/>
      <c r="AR309" s="921"/>
      <c r="AS309" s="921"/>
      <c r="AT309" s="921"/>
      <c r="AU309" s="921"/>
      <c r="AV309" s="921"/>
      <c r="AW309" s="921"/>
      <c r="AX309" s="921"/>
      <c r="AY309" s="921"/>
      <c r="AZ309" s="921"/>
      <c r="BA309" s="921"/>
      <c r="BB309" s="921"/>
      <c r="BC309" s="921"/>
      <c r="BD309" s="921"/>
      <c r="BE309" s="921"/>
      <c r="BF309" s="361">
        <v>-7.5</v>
      </c>
    </row>
    <row r="310" spans="1:58" s="408" customFormat="1" ht="15.5">
      <c r="A310" s="936"/>
      <c r="B310" s="416"/>
      <c r="C310" s="936"/>
      <c r="D310" s="579"/>
      <c r="E310" s="936">
        <v>8</v>
      </c>
      <c r="F310" s="936">
        <v>409</v>
      </c>
      <c r="G310" s="936"/>
      <c r="H310" s="939"/>
      <c r="I310" s="939"/>
      <c r="J310" s="939"/>
      <c r="K310" s="939"/>
      <c r="L310" s="939"/>
      <c r="M310" s="939"/>
      <c r="N310" s="939"/>
      <c r="O310" s="939"/>
      <c r="P310" s="939"/>
      <c r="Q310" s="939"/>
      <c r="R310" s="939"/>
      <c r="S310" s="939"/>
      <c r="T310" s="939"/>
      <c r="U310" s="939"/>
      <c r="V310" s="939"/>
      <c r="W310" s="939"/>
      <c r="X310" s="939"/>
      <c r="Y310" s="939"/>
      <c r="Z310" s="939"/>
      <c r="AA310" s="939"/>
      <c r="AB310" s="939"/>
      <c r="AC310" s="939"/>
      <c r="AD310" s="939"/>
      <c r="AE310" s="939"/>
      <c r="AF310" s="939"/>
      <c r="AG310" s="939"/>
      <c r="AH310" s="939"/>
      <c r="AI310" s="939"/>
      <c r="AJ310" s="939"/>
      <c r="AK310" s="939"/>
      <c r="AL310" s="939"/>
      <c r="AM310" s="939"/>
      <c r="AN310" s="939"/>
      <c r="AO310" s="939"/>
      <c r="AP310" s="939"/>
      <c r="AQ310" s="939"/>
      <c r="AR310" s="939"/>
      <c r="AS310" s="939"/>
      <c r="AT310" s="939"/>
      <c r="AU310" s="939"/>
      <c r="AV310" s="939"/>
      <c r="AW310" s="939"/>
      <c r="AX310" s="939"/>
      <c r="AY310" s="939"/>
      <c r="AZ310" s="939"/>
      <c r="BA310" s="939"/>
      <c r="BB310" s="939"/>
      <c r="BC310" s="939"/>
      <c r="BD310" s="939"/>
      <c r="BE310" s="939"/>
    </row>
    <row r="311" spans="1:58" s="408" customFormat="1" ht="15.5">
      <c r="A311" s="936"/>
      <c r="B311" s="416"/>
      <c r="C311" s="936"/>
      <c r="D311" s="579"/>
      <c r="E311" s="936"/>
      <c r="F311" s="936" t="s">
        <v>1079</v>
      </c>
      <c r="G311" s="936"/>
      <c r="H311" s="939"/>
      <c r="I311" s="939"/>
      <c r="J311" s="939"/>
      <c r="K311" s="939"/>
      <c r="L311" s="939"/>
      <c r="M311" s="939"/>
      <c r="N311" s="939"/>
      <c r="O311" s="939">
        <v>0.86</v>
      </c>
      <c r="P311" s="939"/>
      <c r="Q311" s="939"/>
      <c r="R311" s="939"/>
      <c r="S311" s="939"/>
      <c r="T311" s="939"/>
      <c r="U311" s="939"/>
      <c r="V311" s="939"/>
      <c r="W311" s="939"/>
      <c r="X311" s="939"/>
      <c r="Y311" s="939"/>
      <c r="Z311" s="939"/>
      <c r="AA311" s="939"/>
      <c r="AB311" s="939"/>
      <c r="AC311" s="939"/>
      <c r="AD311" s="939"/>
      <c r="AE311" s="939"/>
      <c r="AF311" s="939"/>
      <c r="AG311" s="939"/>
      <c r="AH311" s="939"/>
      <c r="AI311" s="939"/>
      <c r="AJ311" s="939"/>
      <c r="AK311" s="939"/>
      <c r="AL311" s="939"/>
      <c r="AM311" s="939"/>
      <c r="AN311" s="939"/>
      <c r="AO311" s="939"/>
      <c r="AP311" s="939"/>
      <c r="AQ311" s="939"/>
      <c r="AR311" s="939"/>
      <c r="AS311" s="939"/>
      <c r="AT311" s="939"/>
      <c r="AU311" s="939"/>
      <c r="AV311" s="939"/>
      <c r="AW311" s="939"/>
      <c r="AX311" s="939"/>
      <c r="AY311" s="939"/>
      <c r="AZ311" s="939"/>
      <c r="BA311" s="939"/>
      <c r="BB311" s="939"/>
      <c r="BC311" s="939"/>
      <c r="BD311" s="939"/>
      <c r="BE311" s="939"/>
    </row>
    <row r="312" spans="1:58" s="408" customFormat="1" ht="15.5">
      <c r="A312" s="936"/>
      <c r="B312" s="416"/>
      <c r="C312" s="936"/>
      <c r="D312" s="579"/>
      <c r="E312" s="936">
        <v>21</v>
      </c>
      <c r="F312" s="936" t="s">
        <v>1625</v>
      </c>
      <c r="G312" s="936"/>
      <c r="H312" s="939"/>
      <c r="I312" s="939"/>
      <c r="J312" s="939"/>
      <c r="K312" s="939"/>
      <c r="L312" s="939"/>
      <c r="M312" s="939"/>
      <c r="N312" s="939"/>
      <c r="O312" s="939"/>
      <c r="P312" s="939"/>
      <c r="Q312" s="939"/>
      <c r="R312" s="939"/>
      <c r="S312" s="939"/>
      <c r="T312" s="939"/>
      <c r="U312" s="939"/>
      <c r="V312" s="939"/>
      <c r="W312" s="939"/>
      <c r="X312" s="939"/>
      <c r="Y312" s="939"/>
      <c r="Z312" s="939"/>
      <c r="AA312" s="939"/>
      <c r="AB312" s="939"/>
      <c r="AC312" s="939"/>
      <c r="AD312" s="939"/>
      <c r="AE312" s="939"/>
      <c r="AF312" s="939"/>
      <c r="AG312" s="939"/>
      <c r="AH312" s="939"/>
      <c r="AI312" s="939"/>
      <c r="AJ312" s="939"/>
      <c r="AK312" s="939"/>
      <c r="AL312" s="939"/>
      <c r="AM312" s="939"/>
      <c r="AN312" s="939"/>
      <c r="AO312" s="939"/>
      <c r="AP312" s="939"/>
      <c r="AQ312" s="939"/>
      <c r="AR312" s="939"/>
      <c r="AS312" s="939"/>
      <c r="AT312" s="939"/>
      <c r="AU312" s="939"/>
      <c r="AV312" s="939"/>
      <c r="AW312" s="939"/>
      <c r="AX312" s="939"/>
      <c r="AY312" s="939"/>
      <c r="AZ312" s="939"/>
      <c r="BA312" s="939"/>
      <c r="BB312" s="939"/>
      <c r="BC312" s="939"/>
      <c r="BD312" s="939"/>
      <c r="BE312" s="939"/>
    </row>
    <row r="313" spans="1:58" s="408" customFormat="1" ht="31">
      <c r="A313" s="936"/>
      <c r="B313" s="416"/>
      <c r="C313" s="936"/>
      <c r="D313" s="579"/>
      <c r="E313" s="936">
        <v>7</v>
      </c>
      <c r="F313" s="936" t="s">
        <v>1626</v>
      </c>
      <c r="G313" s="936"/>
      <c r="H313" s="939"/>
      <c r="I313" s="939"/>
      <c r="J313" s="939"/>
      <c r="K313" s="939"/>
      <c r="L313" s="939"/>
      <c r="M313" s="939"/>
      <c r="N313" s="939"/>
      <c r="O313" s="939"/>
      <c r="P313" s="939"/>
      <c r="Q313" s="939"/>
      <c r="R313" s="939"/>
      <c r="S313" s="939"/>
      <c r="T313" s="939"/>
      <c r="U313" s="939"/>
      <c r="V313" s="939"/>
      <c r="W313" s="939"/>
      <c r="X313" s="939"/>
      <c r="Y313" s="939"/>
      <c r="Z313" s="939"/>
      <c r="AA313" s="939"/>
      <c r="AB313" s="939"/>
      <c r="AC313" s="939"/>
      <c r="AD313" s="939"/>
      <c r="AE313" s="939"/>
      <c r="AF313" s="939"/>
      <c r="AG313" s="939"/>
      <c r="AH313" s="939"/>
      <c r="AI313" s="939"/>
      <c r="AJ313" s="939"/>
      <c r="AK313" s="939"/>
      <c r="AL313" s="939"/>
      <c r="AM313" s="939"/>
      <c r="AN313" s="939"/>
      <c r="AO313" s="939"/>
      <c r="AP313" s="939"/>
      <c r="AQ313" s="939"/>
      <c r="AR313" s="939"/>
      <c r="AS313" s="939"/>
      <c r="AT313" s="939"/>
      <c r="AU313" s="939"/>
      <c r="AV313" s="939"/>
      <c r="AW313" s="939"/>
      <c r="AX313" s="939"/>
      <c r="AY313" s="939"/>
      <c r="AZ313" s="939"/>
      <c r="BA313" s="939"/>
      <c r="BB313" s="939"/>
      <c r="BC313" s="939"/>
      <c r="BD313" s="939"/>
      <c r="BE313" s="939"/>
    </row>
    <row r="314" spans="1:58" s="408" customFormat="1" ht="46.5">
      <c r="A314" s="936"/>
      <c r="B314" s="416"/>
      <c r="C314" s="936"/>
      <c r="D314" s="579"/>
      <c r="E314" s="936">
        <v>3</v>
      </c>
      <c r="F314" s="936" t="s">
        <v>1639</v>
      </c>
      <c r="G314" s="936"/>
      <c r="H314" s="939"/>
      <c r="I314" s="939"/>
      <c r="J314" s="939"/>
      <c r="K314" s="939"/>
      <c r="L314" s="939"/>
      <c r="M314" s="939"/>
      <c r="N314" s="939"/>
      <c r="O314" s="939"/>
      <c r="P314" s="939"/>
      <c r="Q314" s="939"/>
      <c r="R314" s="939"/>
      <c r="S314" s="939"/>
      <c r="T314" s="939"/>
      <c r="U314" s="939"/>
      <c r="V314" s="939"/>
      <c r="W314" s="939"/>
      <c r="X314" s="939"/>
      <c r="Y314" s="939"/>
      <c r="Z314" s="939"/>
      <c r="AA314" s="939"/>
      <c r="AB314" s="939"/>
      <c r="AC314" s="939"/>
      <c r="AD314" s="939"/>
      <c r="AE314" s="939"/>
      <c r="AF314" s="939"/>
      <c r="AG314" s="939"/>
      <c r="AH314" s="939"/>
      <c r="AI314" s="939"/>
      <c r="AJ314" s="939"/>
      <c r="AK314" s="939"/>
      <c r="AL314" s="939"/>
      <c r="AM314" s="939"/>
      <c r="AN314" s="939"/>
      <c r="AO314" s="939"/>
      <c r="AP314" s="939"/>
      <c r="AQ314" s="939"/>
      <c r="AR314" s="939"/>
      <c r="AS314" s="939"/>
      <c r="AT314" s="939"/>
      <c r="AU314" s="939"/>
      <c r="AV314" s="939"/>
      <c r="AW314" s="939"/>
      <c r="AX314" s="939"/>
      <c r="AY314" s="939"/>
      <c r="AZ314" s="939"/>
      <c r="BA314" s="939"/>
      <c r="BB314" s="939"/>
      <c r="BC314" s="939"/>
      <c r="BD314" s="939"/>
      <c r="BE314" s="939"/>
    </row>
    <row r="315" spans="1:58" s="408" customFormat="1" ht="15.5">
      <c r="A315" s="936"/>
      <c r="B315" s="416"/>
      <c r="C315" s="936"/>
      <c r="D315" s="579"/>
      <c r="E315" s="936">
        <v>4</v>
      </c>
      <c r="F315" s="945">
        <v>21193</v>
      </c>
      <c r="G315" s="936"/>
      <c r="H315" s="939"/>
      <c r="I315" s="939"/>
      <c r="J315" s="939"/>
      <c r="K315" s="939"/>
      <c r="L315" s="939"/>
      <c r="M315" s="939"/>
      <c r="N315" s="939"/>
      <c r="O315" s="939"/>
      <c r="P315" s="939"/>
      <c r="Q315" s="939"/>
      <c r="R315" s="939"/>
      <c r="S315" s="939"/>
      <c r="T315" s="939"/>
      <c r="U315" s="939"/>
      <c r="V315" s="939"/>
      <c r="W315" s="939"/>
      <c r="X315" s="939"/>
      <c r="Y315" s="939"/>
      <c r="Z315" s="939"/>
      <c r="AA315" s="939"/>
      <c r="AB315" s="939"/>
      <c r="AC315" s="939"/>
      <c r="AD315" s="939"/>
      <c r="AE315" s="939"/>
      <c r="AF315" s="939"/>
      <c r="AG315" s="939"/>
      <c r="AH315" s="939"/>
      <c r="AI315" s="939"/>
      <c r="AJ315" s="939"/>
      <c r="AK315" s="939"/>
      <c r="AL315" s="939"/>
      <c r="AM315" s="939"/>
      <c r="AN315" s="939"/>
      <c r="AO315" s="939"/>
      <c r="AP315" s="939"/>
      <c r="AQ315" s="939"/>
      <c r="AR315" s="939"/>
      <c r="AS315" s="939"/>
      <c r="AT315" s="939"/>
      <c r="AU315" s="939"/>
      <c r="AV315" s="939"/>
      <c r="AW315" s="939"/>
      <c r="AX315" s="939"/>
      <c r="AY315" s="939"/>
      <c r="AZ315" s="939"/>
      <c r="BA315" s="939"/>
      <c r="BB315" s="939"/>
      <c r="BC315" s="939"/>
      <c r="BD315" s="939"/>
      <c r="BE315" s="939"/>
    </row>
    <row r="316" spans="1:58" s="408" customFormat="1" ht="15.5">
      <c r="A316" s="936"/>
      <c r="B316" s="416"/>
      <c r="C316" s="936"/>
      <c r="D316" s="579"/>
      <c r="E316" s="936">
        <v>9</v>
      </c>
      <c r="F316" s="936" t="s">
        <v>1080</v>
      </c>
      <c r="G316" s="936"/>
      <c r="H316" s="939"/>
      <c r="I316" s="939"/>
      <c r="J316" s="939"/>
      <c r="K316" s="939"/>
      <c r="L316" s="939"/>
      <c r="M316" s="939"/>
      <c r="N316" s="939"/>
      <c r="O316" s="939"/>
      <c r="P316" s="939"/>
      <c r="Q316" s="939"/>
      <c r="R316" s="939"/>
      <c r="S316" s="939"/>
      <c r="T316" s="939"/>
      <c r="U316" s="939"/>
      <c r="V316" s="939"/>
      <c r="W316" s="939"/>
      <c r="X316" s="939"/>
      <c r="Y316" s="939"/>
      <c r="Z316" s="939"/>
      <c r="AA316" s="939"/>
      <c r="AB316" s="939"/>
      <c r="AC316" s="939"/>
      <c r="AD316" s="939"/>
      <c r="AE316" s="939"/>
      <c r="AF316" s="939"/>
      <c r="AG316" s="939"/>
      <c r="AH316" s="939"/>
      <c r="AI316" s="939"/>
      <c r="AJ316" s="939"/>
      <c r="AK316" s="939"/>
      <c r="AL316" s="939"/>
      <c r="AM316" s="939"/>
      <c r="AN316" s="939"/>
      <c r="AO316" s="939"/>
      <c r="AP316" s="939"/>
      <c r="AQ316" s="939"/>
      <c r="AR316" s="939"/>
      <c r="AS316" s="939"/>
      <c r="AT316" s="939"/>
      <c r="AU316" s="939"/>
      <c r="AV316" s="939"/>
      <c r="AW316" s="939"/>
      <c r="AX316" s="939"/>
      <c r="AY316" s="939"/>
      <c r="AZ316" s="939"/>
      <c r="BA316" s="939"/>
      <c r="BB316" s="939"/>
      <c r="BC316" s="939"/>
      <c r="BD316" s="939"/>
      <c r="BE316" s="939"/>
    </row>
    <row r="317" spans="1:58" s="408" customFormat="1" ht="15.5">
      <c r="A317" s="936"/>
      <c r="B317" s="416"/>
      <c r="C317" s="936"/>
      <c r="D317" s="579"/>
      <c r="E317" s="936">
        <v>10</v>
      </c>
      <c r="F317" s="936" t="s">
        <v>1563</v>
      </c>
      <c r="G317" s="936"/>
      <c r="H317" s="939"/>
      <c r="I317" s="939"/>
      <c r="J317" s="939"/>
      <c r="K317" s="939"/>
      <c r="L317" s="939"/>
      <c r="M317" s="939"/>
      <c r="N317" s="939"/>
      <c r="O317" s="939"/>
      <c r="P317" s="939"/>
      <c r="Q317" s="939"/>
      <c r="R317" s="939"/>
      <c r="S317" s="939"/>
      <c r="T317" s="939"/>
      <c r="U317" s="939"/>
      <c r="V317" s="939"/>
      <c r="W317" s="939"/>
      <c r="X317" s="939"/>
      <c r="Y317" s="939"/>
      <c r="Z317" s="939"/>
      <c r="AA317" s="939"/>
      <c r="AB317" s="939"/>
      <c r="AC317" s="939"/>
      <c r="AD317" s="939"/>
      <c r="AE317" s="939"/>
      <c r="AF317" s="939"/>
      <c r="AG317" s="939"/>
      <c r="AH317" s="939"/>
      <c r="AI317" s="939"/>
      <c r="AJ317" s="939"/>
      <c r="AK317" s="939"/>
      <c r="AL317" s="939"/>
      <c r="AM317" s="939"/>
      <c r="AN317" s="939"/>
      <c r="AO317" s="939"/>
      <c r="AP317" s="939"/>
      <c r="AQ317" s="939"/>
      <c r="AR317" s="939"/>
      <c r="AS317" s="939"/>
      <c r="AT317" s="939"/>
      <c r="AU317" s="939"/>
      <c r="AV317" s="939"/>
      <c r="AW317" s="939"/>
      <c r="AX317" s="939"/>
      <c r="AY317" s="939"/>
      <c r="AZ317" s="939"/>
      <c r="BA317" s="939"/>
      <c r="BB317" s="939"/>
      <c r="BC317" s="939"/>
      <c r="BD317" s="939"/>
      <c r="BE317" s="939"/>
    </row>
    <row r="318" spans="1:58" s="943" customFormat="1" ht="15.5">
      <c r="A318" s="934"/>
      <c r="B318" s="935"/>
      <c r="C318" s="934"/>
      <c r="D318" s="937"/>
      <c r="E318" s="936">
        <v>14</v>
      </c>
      <c r="F318" s="936">
        <v>557</v>
      </c>
      <c r="G318" s="934"/>
      <c r="H318" s="955"/>
      <c r="I318" s="955"/>
      <c r="J318" s="955"/>
      <c r="K318" s="955"/>
      <c r="L318" s="955"/>
      <c r="M318" s="955"/>
      <c r="N318" s="955"/>
      <c r="O318" s="955"/>
      <c r="P318" s="955"/>
      <c r="Q318" s="955"/>
      <c r="R318" s="955"/>
      <c r="S318" s="955"/>
      <c r="T318" s="955"/>
      <c r="U318" s="955"/>
      <c r="V318" s="955"/>
      <c r="W318" s="955"/>
      <c r="X318" s="955"/>
      <c r="Y318" s="955"/>
      <c r="Z318" s="955"/>
      <c r="AA318" s="955"/>
      <c r="AB318" s="955"/>
      <c r="AC318" s="955"/>
      <c r="AD318" s="955"/>
      <c r="AE318" s="955"/>
      <c r="AF318" s="955"/>
      <c r="AG318" s="955"/>
      <c r="AH318" s="955"/>
      <c r="AI318" s="955"/>
      <c r="AJ318" s="955"/>
      <c r="AK318" s="955"/>
      <c r="AL318" s="955"/>
      <c r="AM318" s="955"/>
      <c r="AN318" s="955"/>
      <c r="AO318" s="955"/>
      <c r="AP318" s="955"/>
      <c r="AQ318" s="955"/>
      <c r="AR318" s="955"/>
      <c r="AS318" s="955"/>
      <c r="AT318" s="955"/>
      <c r="AU318" s="955"/>
      <c r="AV318" s="955"/>
      <c r="AW318" s="955"/>
      <c r="AX318" s="955"/>
      <c r="AY318" s="955"/>
      <c r="AZ318" s="955"/>
      <c r="BA318" s="955"/>
      <c r="BB318" s="955"/>
      <c r="BC318" s="955"/>
      <c r="BD318" s="955"/>
      <c r="BE318" s="955"/>
    </row>
    <row r="319" spans="1:58" s="408" customFormat="1" ht="62">
      <c r="A319" s="936"/>
      <c r="B319" s="416"/>
      <c r="C319" s="936"/>
      <c r="D319" s="579"/>
      <c r="E319" s="936">
        <v>18</v>
      </c>
      <c r="F319" s="936" t="s">
        <v>1081</v>
      </c>
      <c r="G319" s="936"/>
      <c r="H319" s="939"/>
      <c r="I319" s="939"/>
      <c r="J319" s="939"/>
      <c r="K319" s="939"/>
      <c r="L319" s="939"/>
      <c r="M319" s="939"/>
      <c r="N319" s="939"/>
      <c r="O319" s="939"/>
      <c r="P319" s="939"/>
      <c r="Q319" s="939"/>
      <c r="R319" s="939"/>
      <c r="S319" s="939"/>
      <c r="T319" s="939"/>
      <c r="U319" s="939"/>
      <c r="V319" s="939"/>
      <c r="W319" s="939"/>
      <c r="X319" s="939"/>
      <c r="Y319" s="939"/>
      <c r="Z319" s="939"/>
      <c r="AA319" s="939"/>
      <c r="AB319" s="939"/>
      <c r="AC319" s="939"/>
      <c r="AD319" s="939"/>
      <c r="AE319" s="939"/>
      <c r="AF319" s="939"/>
      <c r="AG319" s="939"/>
      <c r="AH319" s="939"/>
      <c r="AI319" s="939"/>
      <c r="AJ319" s="939"/>
      <c r="AK319" s="939"/>
      <c r="AL319" s="939"/>
      <c r="AM319" s="939"/>
      <c r="AN319" s="939"/>
      <c r="AO319" s="939"/>
      <c r="AP319" s="939"/>
      <c r="AQ319" s="939"/>
      <c r="AR319" s="939"/>
      <c r="AS319" s="939"/>
      <c r="AT319" s="939"/>
      <c r="AU319" s="939"/>
      <c r="AV319" s="939"/>
      <c r="AW319" s="939"/>
      <c r="AX319" s="939"/>
      <c r="AY319" s="939"/>
      <c r="AZ319" s="939"/>
      <c r="BA319" s="939"/>
      <c r="BB319" s="939"/>
      <c r="BC319" s="939"/>
      <c r="BD319" s="939"/>
      <c r="BE319" s="939"/>
    </row>
    <row r="320" spans="1:58" s="408" customFormat="1" ht="15.5">
      <c r="A320" s="936"/>
      <c r="B320" s="416"/>
      <c r="C320" s="936"/>
      <c r="D320" s="579"/>
      <c r="E320" s="936"/>
      <c r="F320" s="844"/>
      <c r="G320" s="936"/>
      <c r="H320" s="939"/>
      <c r="I320" s="939"/>
      <c r="J320" s="939"/>
      <c r="K320" s="939"/>
      <c r="L320" s="939"/>
      <c r="M320" s="939"/>
      <c r="N320" s="939"/>
      <c r="O320" s="939"/>
      <c r="P320" s="939"/>
      <c r="Q320" s="939"/>
      <c r="R320" s="939"/>
      <c r="S320" s="939"/>
      <c r="T320" s="939"/>
      <c r="U320" s="939"/>
      <c r="V320" s="939"/>
      <c r="W320" s="939"/>
      <c r="X320" s="939"/>
      <c r="Y320" s="939"/>
      <c r="Z320" s="939"/>
      <c r="AA320" s="939"/>
      <c r="AB320" s="939"/>
      <c r="AC320" s="939"/>
      <c r="AD320" s="939"/>
      <c r="AE320" s="939"/>
      <c r="AF320" s="939"/>
      <c r="AG320" s="939"/>
      <c r="AH320" s="939"/>
      <c r="AI320" s="939"/>
      <c r="AJ320" s="939"/>
      <c r="AK320" s="939"/>
      <c r="AL320" s="939"/>
      <c r="AM320" s="939"/>
      <c r="AN320" s="939"/>
      <c r="AO320" s="939"/>
      <c r="AP320" s="939"/>
      <c r="AQ320" s="939"/>
      <c r="AR320" s="939"/>
      <c r="AS320" s="939"/>
      <c r="AT320" s="939"/>
      <c r="AU320" s="939"/>
      <c r="AV320" s="939"/>
      <c r="AW320" s="939"/>
      <c r="AX320" s="939"/>
      <c r="AY320" s="939"/>
      <c r="AZ320" s="939"/>
      <c r="BA320" s="939"/>
      <c r="BB320" s="939"/>
      <c r="BC320" s="939"/>
      <c r="BD320" s="939"/>
      <c r="BE320" s="939"/>
    </row>
    <row r="321" spans="1:57" s="408" customFormat="1" ht="124">
      <c r="A321" s="936"/>
      <c r="B321" s="416"/>
      <c r="C321" s="936"/>
      <c r="D321" s="579"/>
      <c r="E321" s="936">
        <v>22</v>
      </c>
      <c r="F321" s="936" t="s">
        <v>1627</v>
      </c>
      <c r="G321" s="936"/>
      <c r="H321" s="939"/>
      <c r="I321" s="939"/>
      <c r="J321" s="939"/>
      <c r="K321" s="939"/>
      <c r="L321" s="939"/>
      <c r="M321" s="939"/>
      <c r="N321" s="939"/>
      <c r="O321" s="939"/>
      <c r="P321" s="939"/>
      <c r="Q321" s="939"/>
      <c r="R321" s="939"/>
      <c r="S321" s="939"/>
      <c r="T321" s="939"/>
      <c r="U321" s="939"/>
      <c r="V321" s="939"/>
      <c r="W321" s="939"/>
      <c r="X321" s="939"/>
      <c r="Y321" s="939"/>
      <c r="Z321" s="939"/>
      <c r="AA321" s="939"/>
      <c r="AB321" s="939"/>
      <c r="AC321" s="939"/>
      <c r="AD321" s="939"/>
      <c r="AE321" s="939"/>
      <c r="AF321" s="939"/>
      <c r="AG321" s="939"/>
      <c r="AH321" s="939"/>
      <c r="AI321" s="939"/>
      <c r="AJ321" s="939"/>
      <c r="AK321" s="939"/>
      <c r="AL321" s="939"/>
      <c r="AM321" s="939"/>
      <c r="AN321" s="939"/>
      <c r="AO321" s="939"/>
      <c r="AP321" s="939"/>
      <c r="AQ321" s="939"/>
      <c r="AR321" s="939"/>
      <c r="AS321" s="939"/>
      <c r="AT321" s="939"/>
      <c r="AU321" s="939"/>
      <c r="AV321" s="939"/>
      <c r="AW321" s="939"/>
      <c r="AX321" s="939"/>
      <c r="AY321" s="939"/>
      <c r="AZ321" s="939"/>
      <c r="BA321" s="939"/>
      <c r="BB321" s="939"/>
      <c r="BC321" s="939"/>
      <c r="BD321" s="939"/>
      <c r="BE321" s="939"/>
    </row>
    <row r="322" spans="1:57" s="943" customFormat="1" ht="15.5">
      <c r="A322" s="934"/>
      <c r="B322" s="935"/>
      <c r="C322" s="934"/>
      <c r="D322" s="937"/>
      <c r="E322" s="936"/>
      <c r="F322" s="936"/>
      <c r="G322" s="934"/>
      <c r="H322" s="955"/>
      <c r="I322" s="955"/>
      <c r="J322" s="955"/>
      <c r="K322" s="955"/>
      <c r="L322" s="955"/>
      <c r="M322" s="955"/>
      <c r="N322" s="955"/>
      <c r="O322" s="955"/>
      <c r="P322" s="955"/>
      <c r="Q322" s="955"/>
      <c r="R322" s="955"/>
      <c r="S322" s="955"/>
      <c r="T322" s="955"/>
      <c r="U322" s="955"/>
      <c r="V322" s="955"/>
      <c r="W322" s="955"/>
      <c r="X322" s="955"/>
      <c r="Y322" s="955"/>
      <c r="Z322" s="955"/>
      <c r="AA322" s="955"/>
      <c r="AB322" s="955"/>
      <c r="AC322" s="955"/>
      <c r="AD322" s="955"/>
      <c r="AE322" s="955"/>
      <c r="AF322" s="955"/>
      <c r="AG322" s="955"/>
      <c r="AH322" s="955"/>
      <c r="AI322" s="955"/>
      <c r="AJ322" s="955"/>
      <c r="AK322" s="955"/>
      <c r="AL322" s="955"/>
      <c r="AM322" s="955"/>
      <c r="AN322" s="955"/>
      <c r="AO322" s="955"/>
      <c r="AP322" s="955"/>
      <c r="AQ322" s="955"/>
      <c r="AR322" s="955"/>
      <c r="AS322" s="955"/>
      <c r="AT322" s="955"/>
      <c r="AU322" s="955"/>
      <c r="AV322" s="955"/>
      <c r="AW322" s="955"/>
      <c r="AX322" s="955"/>
      <c r="AY322" s="955"/>
      <c r="AZ322" s="955"/>
      <c r="BA322" s="955"/>
      <c r="BB322" s="955"/>
      <c r="BC322" s="955"/>
      <c r="BD322" s="955"/>
      <c r="BE322" s="955"/>
    </row>
    <row r="323" spans="1:57" s="408" customFormat="1" ht="31">
      <c r="A323" s="936"/>
      <c r="B323" s="416"/>
      <c r="C323" s="936"/>
      <c r="D323" s="579"/>
      <c r="E323" s="936">
        <v>19</v>
      </c>
      <c r="F323" s="936" t="s">
        <v>1628</v>
      </c>
      <c r="G323" s="936"/>
      <c r="H323" s="939"/>
      <c r="I323" s="939"/>
      <c r="J323" s="939"/>
      <c r="K323" s="939"/>
      <c r="L323" s="939"/>
      <c r="M323" s="939"/>
      <c r="N323" s="939"/>
      <c r="O323" s="939"/>
      <c r="P323" s="939"/>
      <c r="Q323" s="939"/>
      <c r="R323" s="939"/>
      <c r="S323" s="939"/>
      <c r="T323" s="939"/>
      <c r="U323" s="939"/>
      <c r="V323" s="939"/>
      <c r="W323" s="939"/>
      <c r="X323" s="939"/>
      <c r="Y323" s="939"/>
      <c r="Z323" s="939"/>
      <c r="AA323" s="939"/>
      <c r="AB323" s="939"/>
      <c r="AC323" s="939"/>
      <c r="AD323" s="939"/>
      <c r="AE323" s="939"/>
      <c r="AF323" s="939"/>
      <c r="AG323" s="939"/>
      <c r="AH323" s="939"/>
      <c r="AI323" s="939"/>
      <c r="AJ323" s="939"/>
      <c r="AK323" s="939"/>
      <c r="AL323" s="939"/>
      <c r="AM323" s="939"/>
      <c r="AN323" s="939"/>
      <c r="AO323" s="939"/>
      <c r="AP323" s="939"/>
      <c r="AQ323" s="939"/>
      <c r="AR323" s="939"/>
      <c r="AS323" s="939"/>
      <c r="AT323" s="939"/>
      <c r="AU323" s="939"/>
      <c r="AV323" s="939"/>
      <c r="AW323" s="939"/>
      <c r="AX323" s="939"/>
      <c r="AY323" s="939"/>
      <c r="AZ323" s="939"/>
      <c r="BA323" s="939"/>
      <c r="BB323" s="939"/>
      <c r="BC323" s="939"/>
      <c r="BD323" s="939"/>
      <c r="BE323" s="939"/>
    </row>
    <row r="324" spans="1:57" s="408" customFormat="1" ht="15.5">
      <c r="A324" s="936"/>
      <c r="B324" s="416"/>
      <c r="C324" s="936"/>
      <c r="D324" s="579"/>
      <c r="E324" s="936">
        <v>1</v>
      </c>
      <c r="F324" s="936">
        <v>9</v>
      </c>
      <c r="G324" s="936"/>
      <c r="H324" s="939"/>
      <c r="I324" s="939"/>
      <c r="J324" s="939"/>
      <c r="K324" s="939"/>
      <c r="L324" s="939"/>
      <c r="M324" s="939"/>
      <c r="N324" s="939"/>
      <c r="O324" s="939"/>
      <c r="P324" s="939"/>
      <c r="Q324" s="939"/>
      <c r="R324" s="939"/>
      <c r="S324" s="939"/>
      <c r="T324" s="939"/>
      <c r="U324" s="939"/>
      <c r="V324" s="939"/>
      <c r="W324" s="939"/>
      <c r="X324" s="939"/>
      <c r="Y324" s="939"/>
      <c r="Z324" s="939"/>
      <c r="AA324" s="939"/>
      <c r="AB324" s="939"/>
      <c r="AC324" s="939"/>
      <c r="AD324" s="939"/>
      <c r="AE324" s="939"/>
      <c r="AF324" s="939"/>
      <c r="AG324" s="939"/>
      <c r="AH324" s="939"/>
      <c r="AI324" s="939"/>
      <c r="AJ324" s="939"/>
      <c r="AK324" s="939"/>
      <c r="AL324" s="939"/>
      <c r="AM324" s="939"/>
      <c r="AN324" s="939"/>
      <c r="AO324" s="939"/>
      <c r="AP324" s="939"/>
      <c r="AQ324" s="939"/>
      <c r="AR324" s="939"/>
      <c r="AS324" s="939"/>
      <c r="AT324" s="939"/>
      <c r="AU324" s="939"/>
      <c r="AV324" s="939"/>
      <c r="AW324" s="939"/>
      <c r="AX324" s="939"/>
      <c r="AY324" s="939"/>
      <c r="AZ324" s="939"/>
      <c r="BA324" s="939"/>
      <c r="BB324" s="939"/>
      <c r="BC324" s="939"/>
      <c r="BD324" s="939"/>
      <c r="BE324" s="939"/>
    </row>
    <row r="325" spans="1:57" s="408" customFormat="1" ht="108.5">
      <c r="A325" s="936"/>
      <c r="B325" s="416"/>
      <c r="C325" s="936"/>
      <c r="D325" s="579"/>
      <c r="E325" s="936">
        <v>20</v>
      </c>
      <c r="F325" s="936" t="s">
        <v>1629</v>
      </c>
      <c r="G325" s="936"/>
      <c r="H325" s="939"/>
      <c r="I325" s="939"/>
      <c r="J325" s="939"/>
      <c r="K325" s="939"/>
      <c r="L325" s="939"/>
      <c r="M325" s="939"/>
      <c r="N325" s="939"/>
      <c r="O325" s="939"/>
      <c r="P325" s="939"/>
      <c r="Q325" s="939"/>
      <c r="R325" s="939"/>
      <c r="S325" s="939"/>
      <c r="T325" s="939"/>
      <c r="U325" s="939"/>
      <c r="V325" s="939"/>
      <c r="W325" s="939"/>
      <c r="X325" s="939"/>
      <c r="Y325" s="939"/>
      <c r="Z325" s="939"/>
      <c r="AA325" s="939"/>
      <c r="AB325" s="939"/>
      <c r="AC325" s="939"/>
      <c r="AD325" s="939"/>
      <c r="AE325" s="939"/>
      <c r="AF325" s="939"/>
      <c r="AG325" s="939"/>
      <c r="AH325" s="939"/>
      <c r="AI325" s="939"/>
      <c r="AJ325" s="939"/>
      <c r="AK325" s="939"/>
      <c r="AL325" s="939"/>
      <c r="AM325" s="939"/>
      <c r="AN325" s="939"/>
      <c r="AO325" s="939"/>
      <c r="AP325" s="939"/>
      <c r="AQ325" s="939"/>
      <c r="AR325" s="939"/>
      <c r="AS325" s="939"/>
      <c r="AT325" s="939"/>
      <c r="AU325" s="939"/>
      <c r="AV325" s="939"/>
      <c r="AW325" s="939"/>
      <c r="AX325" s="939"/>
      <c r="AY325" s="939"/>
      <c r="AZ325" s="939"/>
      <c r="BA325" s="939"/>
      <c r="BB325" s="939"/>
      <c r="BC325" s="939"/>
      <c r="BD325" s="939"/>
      <c r="BE325" s="939"/>
    </row>
    <row r="326" spans="1:57" s="408" customFormat="1" ht="15.5">
      <c r="A326" s="936"/>
      <c r="B326" s="416"/>
      <c r="C326" s="936"/>
      <c r="D326" s="579"/>
      <c r="E326" s="936">
        <v>6</v>
      </c>
      <c r="F326" s="936">
        <v>65</v>
      </c>
      <c r="G326" s="936"/>
      <c r="H326" s="939"/>
      <c r="I326" s="939"/>
      <c r="J326" s="939"/>
      <c r="K326" s="939"/>
      <c r="L326" s="939"/>
      <c r="M326" s="939"/>
      <c r="N326" s="939"/>
      <c r="O326" s="939"/>
      <c r="P326" s="939"/>
      <c r="Q326" s="939"/>
      <c r="R326" s="939"/>
      <c r="S326" s="939"/>
      <c r="T326" s="939"/>
      <c r="U326" s="939"/>
      <c r="V326" s="939"/>
      <c r="W326" s="939"/>
      <c r="X326" s="939"/>
      <c r="Y326" s="939"/>
      <c r="Z326" s="939"/>
      <c r="AA326" s="939"/>
      <c r="AB326" s="939"/>
      <c r="AC326" s="939"/>
      <c r="AD326" s="939"/>
      <c r="AE326" s="939"/>
      <c r="AF326" s="939"/>
      <c r="AG326" s="939"/>
      <c r="AH326" s="939"/>
      <c r="AI326" s="939"/>
      <c r="AJ326" s="939"/>
      <c r="AK326" s="939"/>
      <c r="AL326" s="939"/>
      <c r="AM326" s="939"/>
      <c r="AN326" s="939"/>
      <c r="AO326" s="939"/>
      <c r="AP326" s="939"/>
      <c r="AQ326" s="939"/>
      <c r="AR326" s="939"/>
      <c r="AS326" s="939"/>
      <c r="AT326" s="939"/>
      <c r="AU326" s="939"/>
      <c r="AV326" s="939"/>
      <c r="AW326" s="939"/>
      <c r="AX326" s="939"/>
      <c r="AY326" s="939"/>
      <c r="AZ326" s="939"/>
      <c r="BA326" s="939"/>
      <c r="BB326" s="939"/>
      <c r="BC326" s="939"/>
      <c r="BD326" s="939"/>
      <c r="BE326" s="939"/>
    </row>
    <row r="327" spans="1:57" s="408" customFormat="1" ht="15.5">
      <c r="A327" s="936"/>
      <c r="B327" s="416"/>
      <c r="C327" s="936"/>
      <c r="D327" s="579"/>
      <c r="E327" s="936">
        <v>12</v>
      </c>
      <c r="F327" s="936">
        <v>45</v>
      </c>
      <c r="G327" s="936"/>
      <c r="H327" s="939"/>
      <c r="I327" s="939"/>
      <c r="J327" s="939"/>
      <c r="K327" s="939"/>
      <c r="L327" s="939"/>
      <c r="M327" s="939"/>
      <c r="N327" s="939"/>
      <c r="O327" s="939"/>
      <c r="P327" s="939"/>
      <c r="Q327" s="939"/>
      <c r="R327" s="939"/>
      <c r="S327" s="939"/>
      <c r="T327" s="939"/>
      <c r="U327" s="939"/>
      <c r="V327" s="939"/>
      <c r="W327" s="939"/>
      <c r="X327" s="939"/>
      <c r="Y327" s="939"/>
      <c r="Z327" s="939"/>
      <c r="AA327" s="939"/>
      <c r="AB327" s="939"/>
      <c r="AC327" s="939"/>
      <c r="AD327" s="939"/>
      <c r="AE327" s="939"/>
      <c r="AF327" s="939"/>
      <c r="AG327" s="939"/>
      <c r="AH327" s="939"/>
      <c r="AI327" s="939"/>
      <c r="AJ327" s="939"/>
      <c r="AK327" s="939"/>
      <c r="AL327" s="939"/>
      <c r="AM327" s="939"/>
      <c r="AN327" s="939"/>
      <c r="AO327" s="939"/>
      <c r="AP327" s="939"/>
      <c r="AQ327" s="939"/>
      <c r="AR327" s="939"/>
      <c r="AS327" s="939"/>
      <c r="AT327" s="939"/>
      <c r="AU327" s="939"/>
      <c r="AV327" s="939"/>
      <c r="AW327" s="939"/>
      <c r="AX327" s="939"/>
      <c r="AY327" s="939"/>
      <c r="AZ327" s="939"/>
      <c r="BA327" s="939"/>
      <c r="BB327" s="939"/>
      <c r="BC327" s="939"/>
      <c r="BD327" s="939"/>
      <c r="BE327" s="939"/>
    </row>
    <row r="328" spans="1:57" s="408" customFormat="1" ht="15.5">
      <c r="A328" s="936"/>
      <c r="B328" s="416"/>
      <c r="C328" s="936"/>
      <c r="D328" s="579"/>
      <c r="E328" s="936" t="s">
        <v>1082</v>
      </c>
      <c r="F328" s="936" t="s">
        <v>1083</v>
      </c>
      <c r="G328" s="936"/>
      <c r="H328" s="939"/>
      <c r="I328" s="939"/>
      <c r="J328" s="939"/>
      <c r="K328" s="939"/>
      <c r="L328" s="939"/>
      <c r="M328" s="939"/>
      <c r="N328" s="939"/>
      <c r="O328" s="939"/>
      <c r="P328" s="939"/>
      <c r="Q328" s="939"/>
      <c r="R328" s="939"/>
      <c r="S328" s="939"/>
      <c r="T328" s="939"/>
      <c r="U328" s="939"/>
      <c r="V328" s="939"/>
      <c r="W328" s="939"/>
      <c r="X328" s="939"/>
      <c r="Y328" s="939"/>
      <c r="Z328" s="939"/>
      <c r="AA328" s="939"/>
      <c r="AB328" s="939"/>
      <c r="AC328" s="939"/>
      <c r="AD328" s="939"/>
      <c r="AE328" s="939"/>
      <c r="AF328" s="939"/>
      <c r="AG328" s="939"/>
      <c r="AH328" s="939"/>
      <c r="AI328" s="939"/>
      <c r="AJ328" s="939"/>
      <c r="AK328" s="939"/>
      <c r="AL328" s="939"/>
      <c r="AM328" s="939"/>
      <c r="AN328" s="939"/>
      <c r="AO328" s="939"/>
      <c r="AP328" s="939"/>
      <c r="AQ328" s="939"/>
      <c r="AR328" s="939"/>
      <c r="AS328" s="939"/>
      <c r="AT328" s="939"/>
      <c r="AU328" s="939"/>
      <c r="AV328" s="939"/>
      <c r="AW328" s="939"/>
      <c r="AX328" s="939"/>
      <c r="AY328" s="939"/>
      <c r="AZ328" s="939"/>
      <c r="BA328" s="939"/>
      <c r="BB328" s="939"/>
      <c r="BC328" s="939"/>
      <c r="BD328" s="939"/>
      <c r="BE328" s="939"/>
    </row>
    <row r="329" spans="1:57" s="408" customFormat="1" ht="15.5">
      <c r="A329" s="936"/>
      <c r="B329" s="416"/>
      <c r="C329" s="936"/>
      <c r="D329" s="579"/>
      <c r="E329" s="936">
        <v>36</v>
      </c>
      <c r="F329" s="936">
        <v>85</v>
      </c>
      <c r="G329" s="936"/>
      <c r="H329" s="939"/>
      <c r="I329" s="939"/>
      <c r="J329" s="939"/>
      <c r="K329" s="939"/>
      <c r="L329" s="939"/>
      <c r="M329" s="939"/>
      <c r="N329" s="939"/>
      <c r="O329" s="939"/>
      <c r="P329" s="939"/>
      <c r="Q329" s="939"/>
      <c r="R329" s="939"/>
      <c r="S329" s="939"/>
      <c r="T329" s="939"/>
      <c r="U329" s="939"/>
      <c r="V329" s="939"/>
      <c r="W329" s="939"/>
      <c r="X329" s="939"/>
      <c r="Y329" s="939"/>
      <c r="Z329" s="939"/>
      <c r="AA329" s="939"/>
      <c r="AB329" s="939"/>
      <c r="AC329" s="939"/>
      <c r="AD329" s="939"/>
      <c r="AE329" s="939"/>
      <c r="AF329" s="939"/>
      <c r="AG329" s="939"/>
      <c r="AH329" s="939"/>
      <c r="AI329" s="939"/>
      <c r="AJ329" s="939"/>
      <c r="AK329" s="939"/>
      <c r="AL329" s="939"/>
      <c r="AM329" s="939"/>
      <c r="AN329" s="939"/>
      <c r="AO329" s="939"/>
      <c r="AP329" s="939"/>
      <c r="AQ329" s="939"/>
      <c r="AR329" s="939"/>
      <c r="AS329" s="939"/>
      <c r="AT329" s="939"/>
      <c r="AU329" s="939"/>
      <c r="AV329" s="939"/>
      <c r="AW329" s="939"/>
      <c r="AX329" s="939"/>
      <c r="AY329" s="939"/>
      <c r="AZ329" s="939"/>
      <c r="BA329" s="939"/>
      <c r="BB329" s="939"/>
      <c r="BC329" s="939"/>
      <c r="BD329" s="939"/>
      <c r="BE329" s="939"/>
    </row>
    <row r="330" spans="1:57" s="408" customFormat="1" ht="31">
      <c r="A330" s="936"/>
      <c r="B330" s="416"/>
      <c r="C330" s="936"/>
      <c r="D330" s="579"/>
      <c r="E330" s="936">
        <v>41</v>
      </c>
      <c r="F330" s="936" t="s">
        <v>1630</v>
      </c>
      <c r="G330" s="936"/>
      <c r="H330" s="939"/>
      <c r="I330" s="939"/>
      <c r="J330" s="939"/>
      <c r="K330" s="939"/>
      <c r="L330" s="939"/>
      <c r="M330" s="939"/>
      <c r="N330" s="939"/>
      <c r="O330" s="939"/>
      <c r="P330" s="939"/>
      <c r="Q330" s="939"/>
      <c r="R330" s="939"/>
      <c r="S330" s="939"/>
      <c r="T330" s="939"/>
      <c r="U330" s="939"/>
      <c r="V330" s="939"/>
      <c r="W330" s="939"/>
      <c r="X330" s="939"/>
      <c r="Y330" s="939"/>
      <c r="Z330" s="939"/>
      <c r="AA330" s="939"/>
      <c r="AB330" s="939"/>
      <c r="AC330" s="939"/>
      <c r="AD330" s="939"/>
      <c r="AE330" s="939"/>
      <c r="AF330" s="939"/>
      <c r="AG330" s="939"/>
      <c r="AH330" s="939"/>
      <c r="AI330" s="939"/>
      <c r="AJ330" s="939"/>
      <c r="AK330" s="939"/>
      <c r="AL330" s="939"/>
      <c r="AM330" s="939"/>
      <c r="AN330" s="939"/>
      <c r="AO330" s="939"/>
      <c r="AP330" s="939"/>
      <c r="AQ330" s="939"/>
      <c r="AR330" s="939"/>
      <c r="AS330" s="939"/>
      <c r="AT330" s="939"/>
      <c r="AU330" s="939"/>
      <c r="AV330" s="939"/>
      <c r="AW330" s="939"/>
      <c r="AX330" s="939"/>
      <c r="AY330" s="939"/>
      <c r="AZ330" s="939"/>
      <c r="BA330" s="939"/>
      <c r="BB330" s="939"/>
      <c r="BC330" s="939"/>
      <c r="BD330" s="939"/>
      <c r="BE330" s="939"/>
    </row>
    <row r="331" spans="1:57" s="408" customFormat="1" ht="15.5">
      <c r="A331" s="936"/>
      <c r="B331" s="416"/>
      <c r="C331" s="936"/>
      <c r="D331" s="579"/>
      <c r="E331" s="936">
        <v>37</v>
      </c>
      <c r="F331" s="936" t="s">
        <v>1343</v>
      </c>
      <c r="G331" s="936"/>
      <c r="H331" s="939"/>
      <c r="I331" s="939"/>
      <c r="J331" s="939"/>
      <c r="K331" s="939"/>
      <c r="L331" s="939"/>
      <c r="M331" s="939"/>
      <c r="N331" s="939"/>
      <c r="O331" s="939"/>
      <c r="P331" s="939"/>
      <c r="Q331" s="939"/>
      <c r="R331" s="939"/>
      <c r="S331" s="939"/>
      <c r="T331" s="939"/>
      <c r="U331" s="939"/>
      <c r="V331" s="939"/>
      <c r="W331" s="939"/>
      <c r="X331" s="939"/>
      <c r="Y331" s="939"/>
      <c r="Z331" s="939"/>
      <c r="AA331" s="939"/>
      <c r="AB331" s="939"/>
      <c r="AC331" s="939"/>
      <c r="AD331" s="939"/>
      <c r="AE331" s="939"/>
      <c r="AF331" s="939"/>
      <c r="AG331" s="939"/>
      <c r="AH331" s="939"/>
      <c r="AI331" s="939"/>
      <c r="AJ331" s="939"/>
      <c r="AK331" s="939"/>
      <c r="AL331" s="939"/>
      <c r="AM331" s="939"/>
      <c r="AN331" s="939"/>
      <c r="AO331" s="939"/>
      <c r="AP331" s="939"/>
      <c r="AQ331" s="939"/>
      <c r="AR331" s="939"/>
      <c r="AS331" s="939"/>
      <c r="AT331" s="939"/>
      <c r="AU331" s="939"/>
      <c r="AV331" s="939"/>
      <c r="AW331" s="939"/>
      <c r="AX331" s="939"/>
      <c r="AY331" s="939"/>
      <c r="AZ331" s="939"/>
      <c r="BA331" s="939"/>
      <c r="BB331" s="939"/>
      <c r="BC331" s="939"/>
      <c r="BD331" s="939"/>
      <c r="BE331" s="939"/>
    </row>
    <row r="332" spans="1:57" s="62" customFormat="1" ht="31">
      <c r="A332" s="60"/>
      <c r="B332" s="82"/>
      <c r="C332" s="60"/>
      <c r="D332" s="339"/>
      <c r="E332" s="60" t="s">
        <v>1335</v>
      </c>
      <c r="F332" s="60" t="s">
        <v>1647</v>
      </c>
      <c r="G332" s="60"/>
      <c r="H332" s="984"/>
      <c r="I332" s="984"/>
      <c r="J332" s="984"/>
      <c r="K332" s="984"/>
      <c r="L332" s="984"/>
      <c r="M332" s="984"/>
      <c r="N332" s="984"/>
      <c r="O332" s="984"/>
      <c r="P332" s="984"/>
      <c r="Q332" s="984"/>
      <c r="R332" s="984"/>
      <c r="S332" s="984"/>
      <c r="T332" s="984"/>
      <c r="U332" s="984"/>
      <c r="V332" s="984"/>
      <c r="W332" s="984"/>
      <c r="X332" s="984"/>
      <c r="Y332" s="984"/>
      <c r="Z332" s="984"/>
      <c r="AA332" s="984"/>
      <c r="AB332" s="984"/>
      <c r="AC332" s="984"/>
      <c r="AD332" s="984"/>
      <c r="AE332" s="984"/>
      <c r="AF332" s="984"/>
      <c r="AG332" s="984"/>
      <c r="AH332" s="984"/>
      <c r="AI332" s="984"/>
      <c r="AJ332" s="984"/>
      <c r="AK332" s="984"/>
      <c r="AL332" s="984"/>
      <c r="AM332" s="984"/>
      <c r="AN332" s="984"/>
      <c r="AO332" s="984"/>
      <c r="AP332" s="984"/>
      <c r="AQ332" s="984"/>
      <c r="AR332" s="984"/>
      <c r="AS332" s="984"/>
      <c r="AT332" s="984"/>
      <c r="AU332" s="984"/>
      <c r="AV332" s="984"/>
      <c r="AW332" s="984"/>
      <c r="AX332" s="984"/>
      <c r="AY332" s="984"/>
      <c r="AZ332" s="984"/>
      <c r="BA332" s="984"/>
      <c r="BB332" s="984"/>
      <c r="BC332" s="984"/>
      <c r="BD332" s="984"/>
      <c r="BE332" s="984"/>
    </row>
    <row r="333" spans="1:57" s="408" customFormat="1" ht="15.5">
      <c r="A333" s="936"/>
      <c r="B333" s="416"/>
      <c r="C333" s="936"/>
      <c r="D333" s="579"/>
      <c r="E333" s="936">
        <v>36</v>
      </c>
      <c r="F333" s="936" t="s">
        <v>1564</v>
      </c>
      <c r="G333" s="936"/>
      <c r="H333" s="939"/>
      <c r="I333" s="939"/>
      <c r="J333" s="939"/>
      <c r="K333" s="939"/>
      <c r="L333" s="939"/>
      <c r="M333" s="939"/>
      <c r="N333" s="939"/>
      <c r="O333" s="939"/>
      <c r="P333" s="939"/>
      <c r="Q333" s="939"/>
      <c r="R333" s="939"/>
      <c r="S333" s="939"/>
      <c r="T333" s="939"/>
      <c r="U333" s="939"/>
      <c r="V333" s="939"/>
      <c r="W333" s="939"/>
      <c r="X333" s="939"/>
      <c r="Y333" s="939"/>
      <c r="Z333" s="939"/>
      <c r="AA333" s="939"/>
      <c r="AB333" s="939"/>
      <c r="AC333" s="939"/>
      <c r="AD333" s="939"/>
      <c r="AE333" s="939"/>
      <c r="AF333" s="939"/>
      <c r="AG333" s="939"/>
      <c r="AH333" s="939"/>
      <c r="AI333" s="939"/>
      <c r="AJ333" s="939"/>
      <c r="AK333" s="939"/>
      <c r="AL333" s="939"/>
      <c r="AM333" s="939"/>
      <c r="AN333" s="939"/>
      <c r="AO333" s="939"/>
      <c r="AP333" s="939"/>
      <c r="AQ333" s="939"/>
      <c r="AR333" s="939"/>
      <c r="AS333" s="939"/>
      <c r="AT333" s="939"/>
      <c r="AU333" s="939"/>
      <c r="AV333" s="939"/>
      <c r="AW333" s="939"/>
      <c r="AX333" s="939"/>
      <c r="AY333" s="939"/>
      <c r="AZ333" s="939"/>
      <c r="BA333" s="939"/>
      <c r="BB333" s="939"/>
      <c r="BC333" s="939"/>
      <c r="BD333" s="939"/>
      <c r="BE333" s="939"/>
    </row>
    <row r="334" spans="1:57" s="408" customFormat="1" ht="15.5">
      <c r="A334" s="936"/>
      <c r="B334" s="416"/>
      <c r="C334" s="936"/>
      <c r="D334" s="579"/>
      <c r="E334" s="936">
        <v>30</v>
      </c>
      <c r="F334" s="936" t="s">
        <v>1084</v>
      </c>
      <c r="G334" s="936"/>
      <c r="H334" s="939"/>
      <c r="I334" s="939"/>
      <c r="J334" s="939"/>
      <c r="K334" s="939"/>
      <c r="L334" s="939"/>
      <c r="M334" s="939"/>
      <c r="N334" s="939"/>
      <c r="O334" s="939"/>
      <c r="P334" s="939"/>
      <c r="Q334" s="939"/>
      <c r="R334" s="939"/>
      <c r="S334" s="939"/>
      <c r="T334" s="939"/>
      <c r="U334" s="939"/>
      <c r="V334" s="939"/>
      <c r="W334" s="939"/>
      <c r="X334" s="939"/>
      <c r="Y334" s="939"/>
      <c r="Z334" s="939"/>
      <c r="AA334" s="939"/>
      <c r="AB334" s="939"/>
      <c r="AC334" s="939"/>
      <c r="AD334" s="939"/>
      <c r="AE334" s="939"/>
      <c r="AF334" s="939"/>
      <c r="AG334" s="939"/>
      <c r="AH334" s="939"/>
      <c r="AI334" s="939"/>
      <c r="AJ334" s="939"/>
      <c r="AK334" s="939"/>
      <c r="AL334" s="939"/>
      <c r="AM334" s="939"/>
      <c r="AN334" s="939"/>
      <c r="AO334" s="939"/>
      <c r="AP334" s="939"/>
      <c r="AQ334" s="939"/>
      <c r="AR334" s="939"/>
      <c r="AS334" s="939"/>
      <c r="AT334" s="939"/>
      <c r="AU334" s="939"/>
      <c r="AV334" s="939"/>
      <c r="AW334" s="939"/>
      <c r="AX334" s="939"/>
      <c r="AY334" s="939"/>
      <c r="AZ334" s="939"/>
      <c r="BA334" s="939"/>
      <c r="BB334" s="939"/>
      <c r="BC334" s="939"/>
      <c r="BD334" s="939"/>
      <c r="BE334" s="939"/>
    </row>
    <row r="335" spans="1:57" s="408" customFormat="1" ht="15.5">
      <c r="A335" s="936"/>
      <c r="B335" s="416"/>
      <c r="C335" s="936"/>
      <c r="D335" s="579"/>
      <c r="E335" s="936">
        <v>40</v>
      </c>
      <c r="F335" s="936" t="s">
        <v>1631</v>
      </c>
      <c r="G335" s="936"/>
      <c r="H335" s="939"/>
      <c r="I335" s="939"/>
      <c r="J335" s="939"/>
      <c r="K335" s="939"/>
      <c r="L335" s="939"/>
      <c r="M335" s="939"/>
      <c r="N335" s="939"/>
      <c r="O335" s="939"/>
      <c r="P335" s="939"/>
      <c r="Q335" s="939"/>
      <c r="R335" s="939"/>
      <c r="S335" s="939"/>
      <c r="T335" s="939"/>
      <c r="U335" s="939"/>
      <c r="V335" s="939"/>
      <c r="W335" s="939"/>
      <c r="X335" s="939"/>
      <c r="Y335" s="939"/>
      <c r="Z335" s="939"/>
      <c r="AA335" s="939"/>
      <c r="AB335" s="939"/>
      <c r="AC335" s="939"/>
      <c r="AD335" s="939"/>
      <c r="AE335" s="939"/>
      <c r="AF335" s="939"/>
      <c r="AG335" s="939"/>
      <c r="AH335" s="939"/>
      <c r="AI335" s="939"/>
      <c r="AJ335" s="939"/>
      <c r="AK335" s="939"/>
      <c r="AL335" s="939"/>
      <c r="AM335" s="939"/>
      <c r="AN335" s="939"/>
      <c r="AO335" s="939"/>
      <c r="AP335" s="939"/>
      <c r="AQ335" s="939"/>
      <c r="AR335" s="939"/>
      <c r="AS335" s="939"/>
      <c r="AT335" s="939"/>
      <c r="AU335" s="939"/>
      <c r="AV335" s="939"/>
      <c r="AW335" s="939"/>
      <c r="AX335" s="939"/>
      <c r="AY335" s="939"/>
      <c r="AZ335" s="939"/>
      <c r="BA335" s="939"/>
      <c r="BB335" s="939"/>
      <c r="BC335" s="939"/>
      <c r="BD335" s="939"/>
      <c r="BE335" s="939"/>
    </row>
    <row r="336" spans="1:57" s="408" customFormat="1" ht="15.5">
      <c r="A336" s="936"/>
      <c r="B336" s="416"/>
      <c r="C336" s="936"/>
      <c r="D336" s="579"/>
      <c r="E336" s="936">
        <v>44</v>
      </c>
      <c r="F336" s="936" t="s">
        <v>1565</v>
      </c>
      <c r="G336" s="936"/>
      <c r="H336" s="939"/>
      <c r="I336" s="939"/>
      <c r="J336" s="939"/>
      <c r="K336" s="939"/>
      <c r="L336" s="939"/>
      <c r="M336" s="939"/>
      <c r="N336" s="939"/>
      <c r="O336" s="939"/>
      <c r="P336" s="939"/>
      <c r="Q336" s="939"/>
      <c r="R336" s="939"/>
      <c r="S336" s="939"/>
      <c r="T336" s="939"/>
      <c r="U336" s="939"/>
      <c r="V336" s="939"/>
      <c r="W336" s="939"/>
      <c r="X336" s="939"/>
      <c r="Y336" s="939"/>
      <c r="Z336" s="939"/>
      <c r="AA336" s="939"/>
      <c r="AB336" s="939"/>
      <c r="AC336" s="939"/>
      <c r="AD336" s="939"/>
      <c r="AE336" s="939"/>
      <c r="AF336" s="939"/>
      <c r="AG336" s="939"/>
      <c r="AH336" s="939"/>
      <c r="AI336" s="939"/>
      <c r="AJ336" s="939"/>
      <c r="AK336" s="939"/>
      <c r="AL336" s="939"/>
      <c r="AM336" s="939"/>
      <c r="AN336" s="939"/>
      <c r="AO336" s="939"/>
      <c r="AP336" s="939"/>
      <c r="AQ336" s="939"/>
      <c r="AR336" s="939"/>
      <c r="AS336" s="939"/>
      <c r="AT336" s="939"/>
      <c r="AU336" s="939"/>
      <c r="AV336" s="939"/>
      <c r="AW336" s="939"/>
      <c r="AX336" s="939"/>
      <c r="AY336" s="939"/>
      <c r="AZ336" s="939"/>
      <c r="BA336" s="939"/>
      <c r="BB336" s="939"/>
      <c r="BC336" s="939"/>
      <c r="BD336" s="939"/>
      <c r="BE336" s="939"/>
    </row>
    <row r="337" spans="1:57" s="408" customFormat="1" ht="31">
      <c r="A337" s="936"/>
      <c r="B337" s="416"/>
      <c r="C337" s="936"/>
      <c r="D337" s="579"/>
      <c r="E337" s="936">
        <v>33</v>
      </c>
      <c r="F337" s="936" t="s">
        <v>1566</v>
      </c>
      <c r="G337" s="936"/>
      <c r="H337" s="939"/>
      <c r="I337" s="939"/>
      <c r="J337" s="939"/>
      <c r="K337" s="939"/>
      <c r="L337" s="939"/>
      <c r="M337" s="939"/>
      <c r="N337" s="939"/>
      <c r="O337" s="939"/>
      <c r="P337" s="939"/>
      <c r="Q337" s="939"/>
      <c r="R337" s="939"/>
      <c r="S337" s="939"/>
      <c r="T337" s="939"/>
      <c r="U337" s="939"/>
      <c r="V337" s="939"/>
      <c r="W337" s="939"/>
      <c r="X337" s="939"/>
      <c r="Y337" s="939"/>
      <c r="Z337" s="939"/>
      <c r="AA337" s="939"/>
      <c r="AB337" s="939"/>
      <c r="AC337" s="939"/>
      <c r="AD337" s="939"/>
      <c r="AE337" s="939"/>
      <c r="AF337" s="939"/>
      <c r="AG337" s="939"/>
      <c r="AH337" s="939"/>
      <c r="AI337" s="939"/>
      <c r="AJ337" s="939"/>
      <c r="AK337" s="939"/>
      <c r="AL337" s="939"/>
      <c r="AM337" s="939"/>
      <c r="AN337" s="939"/>
      <c r="AO337" s="939"/>
      <c r="AP337" s="939"/>
      <c r="AQ337" s="939"/>
      <c r="AR337" s="939"/>
      <c r="AS337" s="939"/>
      <c r="AT337" s="939"/>
      <c r="AU337" s="939"/>
      <c r="AV337" s="939"/>
      <c r="AW337" s="939"/>
      <c r="AX337" s="939"/>
      <c r="AY337" s="939"/>
      <c r="AZ337" s="939"/>
      <c r="BA337" s="939"/>
      <c r="BB337" s="939"/>
      <c r="BC337" s="939"/>
      <c r="BD337" s="939"/>
      <c r="BE337" s="939"/>
    </row>
    <row r="338" spans="1:57" s="408" customFormat="1" ht="77.5">
      <c r="A338" s="936"/>
      <c r="B338" s="416"/>
      <c r="C338" s="936"/>
      <c r="D338" s="579"/>
      <c r="E338" s="936">
        <v>23</v>
      </c>
      <c r="F338" s="936" t="s">
        <v>1632</v>
      </c>
      <c r="G338" s="936"/>
      <c r="H338" s="939"/>
      <c r="I338" s="939"/>
      <c r="J338" s="939"/>
      <c r="K338" s="939"/>
      <c r="L338" s="939"/>
      <c r="M338" s="939"/>
      <c r="N338" s="939"/>
      <c r="O338" s="939"/>
      <c r="P338" s="939"/>
      <c r="Q338" s="939"/>
      <c r="R338" s="939"/>
      <c r="S338" s="939"/>
      <c r="T338" s="939"/>
      <c r="U338" s="939"/>
      <c r="V338" s="939"/>
      <c r="W338" s="939"/>
      <c r="X338" s="939"/>
      <c r="Y338" s="939"/>
      <c r="Z338" s="939"/>
      <c r="AA338" s="939"/>
      <c r="AB338" s="939"/>
      <c r="AC338" s="939"/>
      <c r="AD338" s="939"/>
      <c r="AE338" s="939"/>
      <c r="AF338" s="939"/>
      <c r="AG338" s="939"/>
      <c r="AH338" s="939"/>
      <c r="AI338" s="939"/>
      <c r="AJ338" s="939"/>
      <c r="AK338" s="939"/>
      <c r="AL338" s="939"/>
      <c r="AM338" s="939"/>
      <c r="AN338" s="939"/>
      <c r="AO338" s="939"/>
      <c r="AP338" s="939"/>
      <c r="AQ338" s="939"/>
      <c r="AR338" s="939"/>
      <c r="AS338" s="939"/>
      <c r="AT338" s="939"/>
      <c r="AU338" s="939"/>
      <c r="AV338" s="939"/>
      <c r="AW338" s="939"/>
      <c r="AX338" s="939"/>
      <c r="AY338" s="939"/>
      <c r="AZ338" s="939"/>
      <c r="BA338" s="939"/>
      <c r="BB338" s="939"/>
      <c r="BC338" s="939"/>
      <c r="BD338" s="939"/>
      <c r="BE338" s="939"/>
    </row>
    <row r="339" spans="1:57" s="408" customFormat="1" ht="15.5">
      <c r="A339" s="936"/>
      <c r="B339" s="416"/>
      <c r="C339" s="936"/>
      <c r="D339" s="579"/>
      <c r="E339" s="936">
        <v>18</v>
      </c>
      <c r="F339" s="936">
        <v>512</v>
      </c>
      <c r="G339" s="936"/>
      <c r="H339" s="939"/>
      <c r="I339" s="939"/>
      <c r="J339" s="939"/>
      <c r="K339" s="939"/>
      <c r="L339" s="939"/>
      <c r="M339" s="939"/>
      <c r="N339" s="939"/>
      <c r="O339" s="939"/>
      <c r="P339" s="939"/>
      <c r="Q339" s="939"/>
      <c r="R339" s="939"/>
      <c r="S339" s="939"/>
      <c r="T339" s="939"/>
      <c r="U339" s="939"/>
      <c r="V339" s="939"/>
      <c r="W339" s="939"/>
      <c r="X339" s="939"/>
      <c r="Y339" s="939"/>
      <c r="Z339" s="939"/>
      <c r="AA339" s="939"/>
      <c r="AB339" s="939"/>
      <c r="AC339" s="939"/>
      <c r="AD339" s="939"/>
      <c r="AE339" s="939"/>
      <c r="AF339" s="939"/>
      <c r="AG339" s="939"/>
      <c r="AH339" s="939"/>
      <c r="AI339" s="939"/>
      <c r="AJ339" s="939"/>
      <c r="AK339" s="939"/>
      <c r="AL339" s="939"/>
      <c r="AM339" s="939"/>
      <c r="AN339" s="939"/>
      <c r="AO339" s="939"/>
      <c r="AP339" s="939"/>
      <c r="AQ339" s="939"/>
      <c r="AR339" s="939"/>
      <c r="AS339" s="939"/>
      <c r="AT339" s="939"/>
      <c r="AU339" s="939"/>
      <c r="AV339" s="939"/>
      <c r="AW339" s="939"/>
      <c r="AX339" s="939"/>
      <c r="AY339" s="939"/>
      <c r="AZ339" s="939"/>
      <c r="BA339" s="939"/>
      <c r="BB339" s="939"/>
      <c r="BC339" s="939"/>
      <c r="BD339" s="939"/>
      <c r="BE339" s="939"/>
    </row>
    <row r="340" spans="1:57" s="408" customFormat="1" ht="15.5">
      <c r="A340" s="936"/>
      <c r="B340" s="416"/>
      <c r="C340" s="936"/>
      <c r="D340" s="579"/>
      <c r="E340" s="936">
        <v>39</v>
      </c>
      <c r="F340" s="936" t="s">
        <v>1567</v>
      </c>
      <c r="G340" s="936"/>
      <c r="H340" s="939"/>
      <c r="I340" s="939"/>
      <c r="J340" s="939"/>
      <c r="K340" s="939"/>
      <c r="L340" s="939"/>
      <c r="M340" s="939"/>
      <c r="N340" s="939"/>
      <c r="O340" s="939"/>
      <c r="P340" s="939"/>
      <c r="Q340" s="939"/>
      <c r="R340" s="939"/>
      <c r="S340" s="939"/>
      <c r="T340" s="939"/>
      <c r="U340" s="939"/>
      <c r="V340" s="939"/>
      <c r="W340" s="939"/>
      <c r="X340" s="939"/>
      <c r="Y340" s="939"/>
      <c r="Z340" s="939"/>
      <c r="AA340" s="939"/>
      <c r="AB340" s="939"/>
      <c r="AC340" s="939"/>
      <c r="AD340" s="939"/>
      <c r="AE340" s="939"/>
      <c r="AF340" s="939"/>
      <c r="AG340" s="939"/>
      <c r="AH340" s="939"/>
      <c r="AI340" s="939"/>
      <c r="AJ340" s="939"/>
      <c r="AK340" s="939"/>
      <c r="AL340" s="939"/>
      <c r="AM340" s="939"/>
      <c r="AN340" s="939"/>
      <c r="AO340" s="939"/>
      <c r="AP340" s="939"/>
      <c r="AQ340" s="939"/>
      <c r="AR340" s="939"/>
      <c r="AS340" s="939"/>
      <c r="AT340" s="939"/>
      <c r="AU340" s="939"/>
      <c r="AV340" s="939"/>
      <c r="AW340" s="939"/>
      <c r="AX340" s="939"/>
      <c r="AY340" s="939"/>
      <c r="AZ340" s="939"/>
      <c r="BA340" s="939"/>
      <c r="BB340" s="939"/>
      <c r="BC340" s="939"/>
      <c r="BD340" s="939"/>
      <c r="BE340" s="939"/>
    </row>
    <row r="341" spans="1:57" s="408" customFormat="1" ht="31">
      <c r="A341" s="936"/>
      <c r="B341" s="416"/>
      <c r="C341" s="936"/>
      <c r="D341" s="579"/>
      <c r="E341" s="936">
        <v>34</v>
      </c>
      <c r="F341" s="936" t="s">
        <v>1633</v>
      </c>
      <c r="G341" s="936"/>
      <c r="H341" s="939"/>
      <c r="I341" s="939"/>
      <c r="J341" s="939"/>
      <c r="K341" s="939"/>
      <c r="L341" s="939"/>
      <c r="M341" s="939"/>
      <c r="N341" s="939"/>
      <c r="O341" s="939"/>
      <c r="P341" s="939"/>
      <c r="Q341" s="939"/>
      <c r="R341" s="939"/>
      <c r="S341" s="939"/>
      <c r="T341" s="939"/>
      <c r="U341" s="939"/>
      <c r="V341" s="939"/>
      <c r="W341" s="939"/>
      <c r="X341" s="939"/>
      <c r="Y341" s="939"/>
      <c r="Z341" s="939"/>
      <c r="AA341" s="939"/>
      <c r="AB341" s="939"/>
      <c r="AC341" s="939"/>
      <c r="AD341" s="939"/>
      <c r="AE341" s="939"/>
      <c r="AF341" s="939"/>
      <c r="AG341" s="939"/>
      <c r="AH341" s="939"/>
      <c r="AI341" s="939"/>
      <c r="AJ341" s="939"/>
      <c r="AK341" s="939"/>
      <c r="AL341" s="939"/>
      <c r="AM341" s="939"/>
      <c r="AN341" s="939"/>
      <c r="AO341" s="939"/>
      <c r="AP341" s="939"/>
      <c r="AQ341" s="939"/>
      <c r="AR341" s="939"/>
      <c r="AS341" s="939"/>
      <c r="AT341" s="939"/>
      <c r="AU341" s="939"/>
      <c r="AV341" s="939"/>
      <c r="AW341" s="939"/>
      <c r="AX341" s="939"/>
      <c r="AY341" s="939"/>
      <c r="AZ341" s="939"/>
      <c r="BA341" s="939"/>
      <c r="BB341" s="939"/>
      <c r="BC341" s="939"/>
      <c r="BD341" s="939"/>
      <c r="BE341" s="939"/>
    </row>
    <row r="342" spans="1:57" s="408" customFormat="1" ht="93">
      <c r="A342" s="936"/>
      <c r="B342" s="416"/>
      <c r="C342" s="936"/>
      <c r="D342" s="579"/>
      <c r="E342" s="936">
        <v>28</v>
      </c>
      <c r="F342" s="936" t="s">
        <v>1634</v>
      </c>
      <c r="G342" s="936"/>
      <c r="H342" s="939"/>
      <c r="I342" s="939"/>
      <c r="J342" s="939"/>
      <c r="K342" s="939"/>
      <c r="L342" s="939"/>
      <c r="M342" s="939"/>
      <c r="N342" s="939"/>
      <c r="O342" s="939"/>
      <c r="P342" s="939"/>
      <c r="Q342" s="939"/>
      <c r="R342" s="939"/>
      <c r="S342" s="939"/>
      <c r="T342" s="939"/>
      <c r="U342" s="939"/>
      <c r="V342" s="939"/>
      <c r="W342" s="939"/>
      <c r="X342" s="939"/>
      <c r="Y342" s="939"/>
      <c r="Z342" s="939"/>
      <c r="AA342" s="939"/>
      <c r="AB342" s="939"/>
      <c r="AC342" s="939"/>
      <c r="AD342" s="939"/>
      <c r="AE342" s="939"/>
      <c r="AF342" s="939"/>
      <c r="AG342" s="939"/>
      <c r="AH342" s="939"/>
      <c r="AI342" s="939"/>
      <c r="AJ342" s="939"/>
      <c r="AK342" s="939"/>
      <c r="AL342" s="939"/>
      <c r="AM342" s="939"/>
      <c r="AN342" s="939"/>
      <c r="AO342" s="939"/>
      <c r="AP342" s="939"/>
      <c r="AQ342" s="939"/>
      <c r="AR342" s="939"/>
      <c r="AS342" s="939"/>
      <c r="AT342" s="939"/>
      <c r="AU342" s="939"/>
      <c r="AV342" s="939"/>
      <c r="AW342" s="939"/>
      <c r="AX342" s="939"/>
      <c r="AY342" s="939"/>
      <c r="AZ342" s="939"/>
      <c r="BA342" s="939"/>
      <c r="BB342" s="939"/>
      <c r="BC342" s="939"/>
      <c r="BD342" s="939"/>
      <c r="BE342" s="939"/>
    </row>
    <row r="343" spans="1:57" s="408" customFormat="1" ht="15.5">
      <c r="A343" s="936"/>
      <c r="B343" s="416"/>
      <c r="C343" s="936"/>
      <c r="D343" s="579"/>
      <c r="E343" s="936">
        <v>45</v>
      </c>
      <c r="F343" s="936" t="s">
        <v>1085</v>
      </c>
      <c r="G343" s="936"/>
      <c r="H343" s="939"/>
      <c r="I343" s="939"/>
      <c r="J343" s="939"/>
      <c r="K343" s="939"/>
      <c r="L343" s="939"/>
      <c r="M343" s="939"/>
      <c r="N343" s="939"/>
      <c r="O343" s="939"/>
      <c r="P343" s="939"/>
      <c r="Q343" s="939"/>
      <c r="R343" s="939"/>
      <c r="S343" s="939"/>
      <c r="T343" s="939"/>
      <c r="U343" s="939"/>
      <c r="V343" s="939"/>
      <c r="W343" s="939"/>
      <c r="X343" s="939"/>
      <c r="Y343" s="939"/>
      <c r="Z343" s="939"/>
      <c r="AA343" s="939"/>
      <c r="AB343" s="939"/>
      <c r="AC343" s="939"/>
      <c r="AD343" s="939"/>
      <c r="AE343" s="939"/>
      <c r="AF343" s="939"/>
      <c r="AG343" s="939"/>
      <c r="AH343" s="939"/>
      <c r="AI343" s="939"/>
      <c r="AJ343" s="939"/>
      <c r="AK343" s="939"/>
      <c r="AL343" s="939"/>
      <c r="AM343" s="939"/>
      <c r="AN343" s="939"/>
      <c r="AO343" s="939"/>
      <c r="AP343" s="939"/>
      <c r="AQ343" s="939"/>
      <c r="AR343" s="939"/>
      <c r="AS343" s="939"/>
      <c r="AT343" s="939"/>
      <c r="AU343" s="939"/>
      <c r="AV343" s="939"/>
      <c r="AW343" s="939"/>
      <c r="AX343" s="939"/>
      <c r="AY343" s="939"/>
      <c r="AZ343" s="939"/>
      <c r="BA343" s="939"/>
      <c r="BB343" s="939"/>
      <c r="BC343" s="939"/>
      <c r="BD343" s="939"/>
      <c r="BE343" s="939"/>
    </row>
    <row r="344" spans="1:57" s="408" customFormat="1" ht="15.5">
      <c r="A344" s="936"/>
      <c r="B344" s="416"/>
      <c r="C344" s="936"/>
      <c r="D344" s="579"/>
      <c r="E344" s="936">
        <v>38</v>
      </c>
      <c r="F344" s="936">
        <v>1.55</v>
      </c>
      <c r="G344" s="936"/>
      <c r="H344" s="939"/>
      <c r="I344" s="939"/>
      <c r="J344" s="939"/>
      <c r="K344" s="939"/>
      <c r="L344" s="939"/>
      <c r="M344" s="939"/>
      <c r="N344" s="939"/>
      <c r="O344" s="939"/>
      <c r="P344" s="939"/>
      <c r="Q344" s="939"/>
      <c r="R344" s="939"/>
      <c r="S344" s="939"/>
      <c r="T344" s="939"/>
      <c r="U344" s="939"/>
      <c r="V344" s="939"/>
      <c r="W344" s="939"/>
      <c r="X344" s="939"/>
      <c r="Y344" s="939"/>
      <c r="Z344" s="939"/>
      <c r="AA344" s="939"/>
      <c r="AB344" s="939"/>
      <c r="AC344" s="939"/>
      <c r="AD344" s="939"/>
      <c r="AE344" s="939"/>
      <c r="AF344" s="939"/>
      <c r="AG344" s="939"/>
      <c r="AH344" s="939"/>
      <c r="AI344" s="939"/>
      <c r="AJ344" s="939"/>
      <c r="AK344" s="939"/>
      <c r="AL344" s="939"/>
      <c r="AM344" s="939"/>
      <c r="AN344" s="939"/>
      <c r="AO344" s="939"/>
      <c r="AP344" s="939"/>
      <c r="AQ344" s="939"/>
      <c r="AR344" s="939"/>
      <c r="AS344" s="939"/>
      <c r="AT344" s="939"/>
      <c r="AU344" s="939"/>
      <c r="AV344" s="939"/>
      <c r="AW344" s="939"/>
      <c r="AX344" s="939"/>
      <c r="AY344" s="939"/>
      <c r="AZ344" s="939"/>
      <c r="BA344" s="939"/>
      <c r="BB344" s="939"/>
      <c r="BC344" s="939"/>
      <c r="BD344" s="939"/>
      <c r="BE344" s="939"/>
    </row>
    <row r="345" spans="1:57" s="408" customFormat="1" ht="15.5">
      <c r="A345" s="936"/>
      <c r="B345" s="416"/>
      <c r="C345" s="936"/>
      <c r="D345" s="579"/>
      <c r="E345" s="936">
        <v>29</v>
      </c>
      <c r="F345" s="936" t="s">
        <v>1086</v>
      </c>
      <c r="G345" s="936"/>
      <c r="H345" s="939"/>
      <c r="I345" s="939"/>
      <c r="J345" s="939"/>
      <c r="K345" s="939"/>
      <c r="L345" s="939"/>
      <c r="M345" s="939"/>
      <c r="N345" s="939"/>
      <c r="O345" s="939"/>
      <c r="P345" s="939"/>
      <c r="Q345" s="939"/>
      <c r="R345" s="939"/>
      <c r="S345" s="939"/>
      <c r="T345" s="939"/>
      <c r="U345" s="939"/>
      <c r="V345" s="939"/>
      <c r="W345" s="939"/>
      <c r="X345" s="939"/>
      <c r="Y345" s="939"/>
      <c r="Z345" s="939"/>
      <c r="AA345" s="939"/>
      <c r="AB345" s="939"/>
      <c r="AC345" s="939"/>
      <c r="AD345" s="939"/>
      <c r="AE345" s="939"/>
      <c r="AF345" s="939"/>
      <c r="AG345" s="939"/>
      <c r="AH345" s="939"/>
      <c r="AI345" s="939"/>
      <c r="AJ345" s="939"/>
      <c r="AK345" s="939"/>
      <c r="AL345" s="939"/>
      <c r="AM345" s="939"/>
      <c r="AN345" s="939"/>
      <c r="AO345" s="939"/>
      <c r="AP345" s="939"/>
      <c r="AQ345" s="939"/>
      <c r="AR345" s="939"/>
      <c r="AS345" s="939"/>
      <c r="AT345" s="939"/>
      <c r="AU345" s="939"/>
      <c r="AV345" s="939"/>
      <c r="AW345" s="939"/>
      <c r="AX345" s="939"/>
      <c r="AY345" s="939"/>
      <c r="AZ345" s="939"/>
      <c r="BA345" s="939"/>
      <c r="BB345" s="939"/>
      <c r="BC345" s="939"/>
      <c r="BD345" s="939"/>
      <c r="BE345" s="939"/>
    </row>
    <row r="346" spans="1:57" s="408" customFormat="1" ht="15.5">
      <c r="A346" s="936"/>
      <c r="B346" s="416"/>
      <c r="C346" s="936"/>
      <c r="D346" s="579"/>
      <c r="E346" s="936">
        <v>30</v>
      </c>
      <c r="F346" s="936" t="s">
        <v>1344</v>
      </c>
      <c r="G346" s="936"/>
      <c r="H346" s="939"/>
      <c r="I346" s="939"/>
      <c r="J346" s="939"/>
      <c r="K346" s="939"/>
      <c r="L346" s="939"/>
      <c r="M346" s="939"/>
      <c r="N346" s="939"/>
      <c r="O346" s="939"/>
      <c r="P346" s="939"/>
      <c r="Q346" s="939"/>
      <c r="R346" s="939"/>
      <c r="S346" s="939"/>
      <c r="T346" s="939"/>
      <c r="U346" s="939"/>
      <c r="V346" s="939"/>
      <c r="W346" s="939"/>
      <c r="X346" s="939"/>
      <c r="Y346" s="939"/>
      <c r="Z346" s="939"/>
      <c r="AA346" s="939"/>
      <c r="AB346" s="939"/>
      <c r="AC346" s="939"/>
      <c r="AD346" s="939"/>
      <c r="AE346" s="939"/>
      <c r="AF346" s="939"/>
      <c r="AG346" s="939"/>
      <c r="AH346" s="939"/>
      <c r="AI346" s="939"/>
      <c r="AJ346" s="939"/>
      <c r="AK346" s="939"/>
      <c r="AL346" s="939"/>
      <c r="AM346" s="939"/>
      <c r="AN346" s="939"/>
      <c r="AO346" s="939"/>
      <c r="AP346" s="939"/>
      <c r="AQ346" s="939"/>
      <c r="AR346" s="939"/>
      <c r="AS346" s="939"/>
      <c r="AT346" s="939"/>
      <c r="AU346" s="939"/>
      <c r="AV346" s="939"/>
      <c r="AW346" s="939"/>
      <c r="AX346" s="939"/>
      <c r="AY346" s="939"/>
      <c r="AZ346" s="939"/>
      <c r="BA346" s="939"/>
      <c r="BB346" s="939"/>
      <c r="BC346" s="939"/>
      <c r="BD346" s="939"/>
      <c r="BE346" s="939"/>
    </row>
    <row r="347" spans="1:57" s="408" customFormat="1" ht="15.5">
      <c r="A347" s="936"/>
      <c r="B347" s="416"/>
      <c r="C347" s="936"/>
      <c r="D347" s="579"/>
      <c r="E347" s="936">
        <v>24</v>
      </c>
      <c r="F347" s="936" t="s">
        <v>1087</v>
      </c>
      <c r="G347" s="936"/>
      <c r="H347" s="939"/>
      <c r="I347" s="939"/>
      <c r="J347" s="939"/>
      <c r="K347" s="939"/>
      <c r="L347" s="939"/>
      <c r="M347" s="939"/>
      <c r="N347" s="939"/>
      <c r="O347" s="939"/>
      <c r="P347" s="939"/>
      <c r="Q347" s="939"/>
      <c r="R347" s="939"/>
      <c r="S347" s="939"/>
      <c r="T347" s="939"/>
      <c r="U347" s="939"/>
      <c r="V347" s="939"/>
      <c r="W347" s="939"/>
      <c r="X347" s="939"/>
      <c r="Y347" s="939"/>
      <c r="Z347" s="939"/>
      <c r="AA347" s="939"/>
      <c r="AB347" s="939"/>
      <c r="AC347" s="939"/>
      <c r="AD347" s="939"/>
      <c r="AE347" s="939"/>
      <c r="AF347" s="939"/>
      <c r="AG347" s="939"/>
      <c r="AH347" s="939"/>
      <c r="AI347" s="939"/>
      <c r="AJ347" s="939"/>
      <c r="AK347" s="939"/>
      <c r="AL347" s="939"/>
      <c r="AM347" s="939"/>
      <c r="AN347" s="939"/>
      <c r="AO347" s="939"/>
      <c r="AP347" s="939"/>
      <c r="AQ347" s="939"/>
      <c r="AR347" s="939"/>
      <c r="AS347" s="939"/>
      <c r="AT347" s="939"/>
      <c r="AU347" s="939"/>
      <c r="AV347" s="939"/>
      <c r="AW347" s="939"/>
      <c r="AX347" s="939"/>
      <c r="AY347" s="939"/>
      <c r="AZ347" s="939"/>
      <c r="BA347" s="939"/>
      <c r="BB347" s="939"/>
      <c r="BC347" s="939"/>
      <c r="BD347" s="939"/>
      <c r="BE347" s="939"/>
    </row>
    <row r="348" spans="1:57" s="408" customFormat="1" ht="15.5">
      <c r="A348" s="936"/>
      <c r="B348" s="416"/>
      <c r="C348" s="936"/>
      <c r="D348" s="579"/>
      <c r="E348" s="936">
        <v>46</v>
      </c>
      <c r="F348" s="936" t="s">
        <v>1088</v>
      </c>
      <c r="G348" s="936"/>
      <c r="H348" s="938"/>
      <c r="I348" s="939"/>
      <c r="J348" s="939"/>
      <c r="K348" s="939"/>
      <c r="L348" s="939"/>
      <c r="M348" s="939"/>
      <c r="N348" s="939"/>
      <c r="O348" s="939"/>
      <c r="P348" s="939"/>
      <c r="Q348" s="939"/>
      <c r="R348" s="939"/>
      <c r="S348" s="939"/>
      <c r="T348" s="939"/>
      <c r="U348" s="939"/>
      <c r="V348" s="939"/>
      <c r="W348" s="939"/>
      <c r="X348" s="939"/>
      <c r="Y348" s="939"/>
      <c r="Z348" s="939"/>
      <c r="AA348" s="939"/>
      <c r="AB348" s="939"/>
      <c r="AC348" s="939"/>
      <c r="AD348" s="939"/>
      <c r="AE348" s="939"/>
      <c r="AF348" s="939"/>
      <c r="AG348" s="939"/>
      <c r="AH348" s="939"/>
      <c r="AI348" s="939"/>
      <c r="AJ348" s="939"/>
      <c r="AK348" s="939"/>
      <c r="AL348" s="939"/>
      <c r="AM348" s="939"/>
      <c r="AN348" s="939"/>
      <c r="AO348" s="939"/>
      <c r="AP348" s="939"/>
      <c r="AQ348" s="939"/>
      <c r="AR348" s="939"/>
      <c r="AS348" s="939"/>
      <c r="AT348" s="939"/>
      <c r="AU348" s="939"/>
      <c r="AV348" s="939"/>
      <c r="AW348" s="939"/>
      <c r="AX348" s="939"/>
      <c r="AY348" s="939"/>
      <c r="AZ348" s="939"/>
      <c r="BA348" s="939"/>
      <c r="BB348" s="939"/>
      <c r="BC348" s="939"/>
      <c r="BD348" s="939"/>
      <c r="BE348" s="939"/>
    </row>
    <row r="349" spans="1:57" s="408" customFormat="1" ht="15.5">
      <c r="A349" s="936"/>
      <c r="B349" s="416"/>
      <c r="C349" s="936"/>
      <c r="D349" s="579"/>
      <c r="E349" s="936">
        <v>26</v>
      </c>
      <c r="F349" s="936">
        <v>14</v>
      </c>
      <c r="G349" s="936"/>
      <c r="H349" s="938"/>
      <c r="I349" s="939"/>
      <c r="J349" s="939"/>
      <c r="K349" s="939"/>
      <c r="L349" s="939"/>
      <c r="M349" s="939"/>
      <c r="N349" s="939"/>
      <c r="O349" s="939"/>
      <c r="P349" s="939"/>
      <c r="Q349" s="939"/>
      <c r="R349" s="939"/>
      <c r="S349" s="939"/>
      <c r="T349" s="939"/>
      <c r="U349" s="939"/>
      <c r="V349" s="939"/>
      <c r="W349" s="939"/>
      <c r="X349" s="939"/>
      <c r="Y349" s="939"/>
      <c r="Z349" s="939"/>
      <c r="AA349" s="939"/>
      <c r="AB349" s="939"/>
      <c r="AC349" s="939"/>
      <c r="AD349" s="939"/>
      <c r="AE349" s="939"/>
      <c r="AF349" s="939"/>
      <c r="AG349" s="939"/>
      <c r="AH349" s="939"/>
      <c r="AI349" s="939"/>
      <c r="AJ349" s="939"/>
      <c r="AK349" s="939"/>
      <c r="AL349" s="939"/>
      <c r="AM349" s="939"/>
      <c r="AN349" s="939"/>
      <c r="AO349" s="939"/>
      <c r="AP349" s="939"/>
      <c r="AQ349" s="939"/>
      <c r="AR349" s="939"/>
      <c r="AS349" s="939"/>
      <c r="AT349" s="939"/>
      <c r="AU349" s="939"/>
      <c r="AV349" s="939"/>
      <c r="AW349" s="939"/>
      <c r="AX349" s="939"/>
      <c r="AY349" s="939"/>
      <c r="AZ349" s="939"/>
      <c r="BA349" s="939"/>
      <c r="BB349" s="939"/>
      <c r="BC349" s="939"/>
      <c r="BD349" s="939"/>
      <c r="BE349" s="939"/>
    </row>
    <row r="350" spans="1:57" s="408" customFormat="1" ht="31">
      <c r="A350" s="936"/>
      <c r="B350" s="416"/>
      <c r="C350" s="936"/>
      <c r="D350" s="579"/>
      <c r="E350" s="936">
        <v>27</v>
      </c>
      <c r="F350" s="936" t="s">
        <v>1089</v>
      </c>
      <c r="G350" s="936"/>
      <c r="H350" s="938"/>
      <c r="I350" s="939"/>
      <c r="J350" s="939"/>
      <c r="K350" s="939"/>
      <c r="L350" s="939"/>
      <c r="M350" s="939"/>
      <c r="N350" s="939"/>
      <c r="O350" s="939"/>
      <c r="P350" s="939"/>
      <c r="Q350" s="939"/>
      <c r="R350" s="939"/>
      <c r="S350" s="939"/>
      <c r="T350" s="939"/>
      <c r="U350" s="939"/>
      <c r="V350" s="939"/>
      <c r="W350" s="939"/>
      <c r="X350" s="939"/>
      <c r="Y350" s="939"/>
      <c r="Z350" s="939"/>
      <c r="AA350" s="939"/>
      <c r="AB350" s="939"/>
      <c r="AC350" s="939"/>
      <c r="AD350" s="939"/>
      <c r="AE350" s="939"/>
      <c r="AF350" s="939"/>
      <c r="AG350" s="939"/>
      <c r="AH350" s="939"/>
      <c r="AI350" s="939"/>
      <c r="AJ350" s="939"/>
      <c r="AK350" s="939"/>
      <c r="AL350" s="939"/>
      <c r="AM350" s="939"/>
      <c r="AN350" s="939"/>
      <c r="AO350" s="939"/>
      <c r="AP350" s="939"/>
      <c r="AQ350" s="939"/>
      <c r="AR350" s="939"/>
      <c r="AS350" s="939"/>
      <c r="AT350" s="939"/>
      <c r="AU350" s="939"/>
      <c r="AV350" s="939"/>
      <c r="AW350" s="939"/>
      <c r="AX350" s="939"/>
      <c r="AY350" s="939"/>
      <c r="AZ350" s="939"/>
      <c r="BA350" s="939"/>
      <c r="BB350" s="939"/>
      <c r="BC350" s="939"/>
      <c r="BD350" s="939"/>
      <c r="BE350" s="939"/>
    </row>
    <row r="351" spans="1:57" s="408" customFormat="1" ht="15.5">
      <c r="A351" s="494"/>
      <c r="B351" s="986"/>
      <c r="C351" s="494"/>
      <c r="D351" s="987"/>
      <c r="E351" s="494">
        <v>64</v>
      </c>
      <c r="F351" s="988">
        <v>269</v>
      </c>
      <c r="G351" s="936"/>
      <c r="H351" s="938"/>
      <c r="I351" s="939"/>
      <c r="J351" s="939"/>
      <c r="K351" s="939"/>
      <c r="L351" s="939"/>
      <c r="M351" s="939"/>
      <c r="N351" s="939"/>
      <c r="O351" s="939"/>
      <c r="P351" s="939"/>
      <c r="Q351" s="939"/>
      <c r="R351" s="939"/>
      <c r="S351" s="939"/>
      <c r="T351" s="939"/>
      <c r="U351" s="939"/>
      <c r="V351" s="939"/>
      <c r="W351" s="939"/>
      <c r="X351" s="939"/>
      <c r="Y351" s="939"/>
      <c r="Z351" s="939"/>
      <c r="AA351" s="939"/>
      <c r="AB351" s="939"/>
      <c r="AC351" s="939"/>
      <c r="AD351" s="939"/>
      <c r="AE351" s="939"/>
      <c r="AF351" s="939"/>
      <c r="AG351" s="939"/>
      <c r="AH351" s="939"/>
      <c r="AI351" s="939"/>
      <c r="AJ351" s="939"/>
      <c r="AK351" s="939"/>
      <c r="AL351" s="939"/>
      <c r="AM351" s="939"/>
      <c r="AN351" s="939"/>
      <c r="AO351" s="939"/>
      <c r="AP351" s="939"/>
      <c r="AQ351" s="939"/>
      <c r="AR351" s="939"/>
      <c r="AS351" s="939"/>
      <c r="AT351" s="939"/>
      <c r="AU351" s="939"/>
      <c r="AV351" s="939"/>
      <c r="AW351" s="939"/>
      <c r="AX351" s="939"/>
      <c r="AY351" s="939"/>
      <c r="AZ351" s="939"/>
      <c r="BA351" s="939"/>
      <c r="BB351" s="939"/>
      <c r="BC351" s="939"/>
      <c r="BD351" s="939"/>
      <c r="BE351" s="939"/>
    </row>
    <row r="352" spans="1:57" s="408" customFormat="1" ht="15.5">
      <c r="A352" s="963"/>
      <c r="B352" s="964"/>
      <c r="C352" s="963"/>
      <c r="D352" s="965"/>
      <c r="E352" s="963">
        <v>49</v>
      </c>
      <c r="F352" s="615" t="s">
        <v>1520</v>
      </c>
      <c r="G352" s="936"/>
      <c r="H352" s="938"/>
      <c r="I352" s="939"/>
      <c r="J352" s="939"/>
      <c r="K352" s="939"/>
      <c r="L352" s="939"/>
      <c r="M352" s="939"/>
      <c r="N352" s="939"/>
      <c r="O352" s="939"/>
      <c r="P352" s="939"/>
      <c r="Q352" s="939"/>
      <c r="R352" s="939"/>
      <c r="S352" s="939"/>
      <c r="T352" s="939"/>
      <c r="U352" s="939"/>
      <c r="V352" s="939"/>
      <c r="W352" s="939"/>
      <c r="X352" s="939"/>
      <c r="Y352" s="939"/>
      <c r="Z352" s="939"/>
      <c r="AA352" s="939"/>
      <c r="AB352" s="939"/>
      <c r="AC352" s="939"/>
      <c r="AD352" s="939"/>
      <c r="AE352" s="939"/>
      <c r="AF352" s="939"/>
      <c r="AG352" s="939"/>
      <c r="AH352" s="939"/>
      <c r="AI352" s="939"/>
      <c r="AJ352" s="939"/>
      <c r="AK352" s="939"/>
      <c r="AL352" s="939"/>
      <c r="AM352" s="939"/>
      <c r="AN352" s="939"/>
      <c r="AO352" s="939"/>
      <c r="AP352" s="939"/>
      <c r="AQ352" s="939"/>
      <c r="AR352" s="939"/>
      <c r="AS352" s="939"/>
      <c r="AT352" s="939"/>
      <c r="AU352" s="939"/>
      <c r="AV352" s="939"/>
      <c r="AW352" s="939"/>
      <c r="AX352" s="939"/>
      <c r="AY352" s="939"/>
      <c r="AZ352" s="939"/>
      <c r="BA352" s="939"/>
      <c r="BB352" s="939"/>
      <c r="BC352" s="939"/>
      <c r="BD352" s="939"/>
      <c r="BE352" s="939"/>
    </row>
    <row r="353" spans="1:6" ht="90.5">
      <c r="A353" s="966" t="s">
        <v>24</v>
      </c>
      <c r="B353" s="967" t="s">
        <v>1321</v>
      </c>
      <c r="C353" s="968"/>
      <c r="D353" s="969">
        <v>8.5</v>
      </c>
      <c r="E353" s="970"/>
      <c r="F353" s="970"/>
    </row>
    <row r="354" spans="1:6" ht="31">
      <c r="A354" s="972">
        <v>1</v>
      </c>
      <c r="B354" s="972" t="s">
        <v>396</v>
      </c>
      <c r="C354" s="360" t="s">
        <v>1509</v>
      </c>
      <c r="D354" s="973" t="s">
        <v>1322</v>
      </c>
      <c r="E354" s="972"/>
      <c r="F354" s="972"/>
    </row>
    <row r="355" spans="1:6">
      <c r="A355" s="858"/>
      <c r="B355" s="858"/>
      <c r="C355" s="860"/>
      <c r="D355" s="974"/>
      <c r="E355" s="360">
        <v>2</v>
      </c>
      <c r="F355" s="975" t="s">
        <v>1640</v>
      </c>
    </row>
    <row r="356" spans="1:6">
      <c r="A356" s="858"/>
      <c r="B356" s="858"/>
      <c r="C356" s="860"/>
      <c r="D356" s="974"/>
      <c r="E356" s="360">
        <v>3</v>
      </c>
      <c r="F356" s="975" t="s">
        <v>1636</v>
      </c>
    </row>
    <row r="357" spans="1:6">
      <c r="A357" s="858"/>
      <c r="B357" s="858"/>
      <c r="C357" s="860"/>
      <c r="D357" s="974"/>
      <c r="E357" s="360">
        <v>6</v>
      </c>
      <c r="F357" s="975" t="s">
        <v>1329</v>
      </c>
    </row>
    <row r="358" spans="1:6">
      <c r="A358" s="858"/>
      <c r="B358" s="858"/>
      <c r="C358" s="860"/>
      <c r="D358" s="974"/>
      <c r="E358" s="860">
        <v>13</v>
      </c>
      <c r="F358" s="860">
        <v>60</v>
      </c>
    </row>
    <row r="359" spans="1:6">
      <c r="A359" s="858"/>
      <c r="B359" s="858"/>
      <c r="C359" s="860"/>
      <c r="D359" s="974"/>
      <c r="E359" s="860">
        <v>16</v>
      </c>
      <c r="F359" s="860">
        <v>140</v>
      </c>
    </row>
    <row r="360" spans="1:6">
      <c r="A360" s="858"/>
      <c r="B360" s="858"/>
      <c r="C360" s="860"/>
      <c r="D360" s="974"/>
      <c r="E360" s="860">
        <v>1</v>
      </c>
      <c r="F360" s="975" t="s">
        <v>1328</v>
      </c>
    </row>
    <row r="361" spans="1:6">
      <c r="A361" s="858"/>
      <c r="B361" s="858"/>
      <c r="C361" s="860"/>
      <c r="D361" s="974"/>
      <c r="E361" s="860">
        <v>30</v>
      </c>
      <c r="F361" s="975">
        <v>16.3</v>
      </c>
    </row>
    <row r="362" spans="1:6" ht="31">
      <c r="A362" s="858"/>
      <c r="B362" s="858"/>
      <c r="C362" s="360" t="s">
        <v>1509</v>
      </c>
      <c r="D362" s="974"/>
      <c r="E362" s="860">
        <v>2</v>
      </c>
      <c r="F362" s="975">
        <v>178</v>
      </c>
    </row>
    <row r="363" spans="1:6" ht="31">
      <c r="A363" s="858">
        <v>2</v>
      </c>
      <c r="B363" s="858" t="s">
        <v>397</v>
      </c>
      <c r="C363" s="360" t="s">
        <v>1509</v>
      </c>
      <c r="D363" s="974">
        <v>0.5</v>
      </c>
      <c r="E363" s="860"/>
      <c r="F363" s="860"/>
    </row>
    <row r="364" spans="1:6">
      <c r="A364" s="858"/>
      <c r="B364" s="858"/>
      <c r="C364" s="860"/>
      <c r="D364" s="974"/>
      <c r="E364" s="860">
        <v>7</v>
      </c>
      <c r="F364" s="860">
        <v>523</v>
      </c>
    </row>
    <row r="365" spans="1:6" ht="31">
      <c r="A365" s="858">
        <v>3</v>
      </c>
      <c r="B365" s="858" t="s">
        <v>395</v>
      </c>
      <c r="C365" s="360" t="s">
        <v>1509</v>
      </c>
      <c r="D365" s="974" t="s">
        <v>1325</v>
      </c>
      <c r="E365" s="860"/>
      <c r="F365" s="860"/>
    </row>
    <row r="366" spans="1:6">
      <c r="A366" s="858"/>
      <c r="B366" s="858"/>
      <c r="C366" s="860"/>
      <c r="D366" s="974"/>
      <c r="E366" s="860">
        <v>7</v>
      </c>
      <c r="F366" s="975" t="s">
        <v>681</v>
      </c>
    </row>
    <row r="367" spans="1:6" ht="31">
      <c r="A367" s="858">
        <v>4</v>
      </c>
      <c r="B367" s="858" t="s">
        <v>398</v>
      </c>
      <c r="C367" s="360" t="s">
        <v>1509</v>
      </c>
      <c r="D367" s="974">
        <v>0.5</v>
      </c>
      <c r="E367" s="860"/>
      <c r="F367" s="860"/>
    </row>
    <row r="368" spans="1:6">
      <c r="A368" s="858"/>
      <c r="B368" s="858"/>
      <c r="C368" s="860"/>
      <c r="D368" s="974"/>
      <c r="E368" s="860">
        <v>7</v>
      </c>
      <c r="F368" s="860">
        <v>104</v>
      </c>
    </row>
    <row r="369" spans="1:6">
      <c r="A369" s="858"/>
      <c r="B369" s="858"/>
      <c r="C369" s="860"/>
      <c r="D369" s="974"/>
      <c r="E369" s="860">
        <v>9</v>
      </c>
      <c r="F369" s="860">
        <v>444</v>
      </c>
    </row>
    <row r="370" spans="1:6">
      <c r="A370" s="858"/>
      <c r="B370" s="858"/>
      <c r="C370" s="860"/>
      <c r="D370" s="974"/>
      <c r="E370" s="860">
        <v>10</v>
      </c>
      <c r="F370" s="975" t="s">
        <v>1327</v>
      </c>
    </row>
    <row r="371" spans="1:6" ht="31">
      <c r="A371" s="858">
        <v>5</v>
      </c>
      <c r="B371" s="858" t="s">
        <v>394</v>
      </c>
      <c r="C371" s="360" t="s">
        <v>1509</v>
      </c>
      <c r="D371" s="974">
        <v>0.5</v>
      </c>
      <c r="E371" s="860"/>
      <c r="F371" s="860"/>
    </row>
    <row r="372" spans="1:6">
      <c r="A372" s="858"/>
      <c r="B372" s="858"/>
      <c r="C372" s="860"/>
      <c r="D372" s="974"/>
      <c r="E372" s="860">
        <v>19</v>
      </c>
      <c r="F372" s="975" t="s">
        <v>1330</v>
      </c>
    </row>
    <row r="373" spans="1:6" s="571" customFormat="1" ht="31">
      <c r="A373" s="731">
        <v>6</v>
      </c>
      <c r="B373" s="731" t="s">
        <v>399</v>
      </c>
      <c r="C373" s="360" t="s">
        <v>1509</v>
      </c>
      <c r="D373" s="976">
        <v>1</v>
      </c>
      <c r="E373" s="736"/>
      <c r="F373" s="736"/>
    </row>
    <row r="374" spans="1:6" s="571" customFormat="1">
      <c r="A374" s="731"/>
      <c r="B374" s="731"/>
      <c r="C374" s="392"/>
      <c r="D374" s="976"/>
      <c r="E374" s="736">
        <v>30</v>
      </c>
      <c r="F374" s="736">
        <v>16.3</v>
      </c>
    </row>
    <row r="375" spans="1:6" s="571" customFormat="1" ht="31">
      <c r="A375" s="731">
        <v>7</v>
      </c>
      <c r="B375" s="731" t="s">
        <v>400</v>
      </c>
      <c r="C375" s="360" t="s">
        <v>1509</v>
      </c>
      <c r="D375" s="976">
        <v>0.5</v>
      </c>
      <c r="E375" s="731"/>
      <c r="F375" s="731"/>
    </row>
    <row r="376" spans="1:6" s="571" customFormat="1" ht="31">
      <c r="A376" s="738">
        <v>8</v>
      </c>
      <c r="B376" s="738" t="s">
        <v>393</v>
      </c>
      <c r="C376" s="698" t="s">
        <v>1509</v>
      </c>
      <c r="D376" s="977">
        <v>0.5</v>
      </c>
      <c r="E376" s="738"/>
      <c r="F376" s="738"/>
    </row>
  </sheetData>
  <mergeCells count="9">
    <mergeCell ref="A1:Z1"/>
    <mergeCell ref="A4:A5"/>
    <mergeCell ref="B4:B5"/>
    <mergeCell ref="C4:C5"/>
    <mergeCell ref="D4:D5"/>
    <mergeCell ref="E4:F4"/>
    <mergeCell ref="G4:G5"/>
    <mergeCell ref="H4:BE4"/>
    <mergeCell ref="A2:F2"/>
  </mergeCells>
  <pageMargins left="0.31496062992125984" right="0.23622047244094491" top="0.43307086614173229" bottom="0.39370078740157483" header="0.31496062992125984" footer="0.19685039370078741"/>
  <pageSetup paperSize="9" scale="90" orientation="landscape" verticalDpi="0" r:id="rId1"/>
  <headerFooter>
    <oddFooter>&amp;A&amp;RPage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2"/>
  <sheetViews>
    <sheetView zoomScale="85" zoomScaleNormal="85" workbookViewId="0">
      <pane xSplit="2" ySplit="4" topLeftCell="C57" activePane="bottomRight" state="frozen"/>
      <selection pane="topRight" activeCell="C1" sqref="C1"/>
      <selection pane="bottomLeft" activeCell="A5" sqref="A5"/>
      <selection pane="bottomRight" activeCell="G122" sqref="A80:G122"/>
    </sheetView>
  </sheetViews>
  <sheetFormatPr defaultColWidth="7.765625" defaultRowHeight="16.5"/>
  <cols>
    <col min="1" max="1" width="4.3046875" style="571" bestFit="1" customWidth="1"/>
    <col min="2" max="2" width="44.53515625" style="741" customWidth="1"/>
    <col min="3" max="3" width="8.3046875" style="742" bestFit="1" customWidth="1"/>
    <col min="4" max="4" width="7.765625" style="742"/>
    <col min="5" max="5" width="16" style="741" customWidth="1"/>
    <col min="6" max="6" width="27.53515625" style="741" customWidth="1"/>
    <col min="7" max="7" width="54.3046875" style="571" customWidth="1"/>
    <col min="8" max="8" width="32.07421875" style="571" hidden="1" customWidth="1"/>
    <col min="9" max="16384" width="7.765625" style="571"/>
  </cols>
  <sheetData>
    <row r="2" spans="1:6">
      <c r="A2" s="1089" t="s">
        <v>1503</v>
      </c>
      <c r="B2" s="1089"/>
      <c r="C2" s="1089"/>
      <c r="D2" s="1089"/>
      <c r="E2" s="1089"/>
      <c r="F2" s="1089"/>
    </row>
    <row r="3" spans="1:6" s="589" customFormat="1">
      <c r="A3" s="589" t="s">
        <v>186</v>
      </c>
      <c r="B3" s="743" t="s">
        <v>1504</v>
      </c>
      <c r="C3" s="727"/>
      <c r="D3" s="727"/>
      <c r="E3" s="743"/>
      <c r="F3" s="743"/>
    </row>
    <row r="4" spans="1:6">
      <c r="A4" s="729" t="s">
        <v>0</v>
      </c>
      <c r="B4" s="730" t="s">
        <v>1208</v>
      </c>
      <c r="C4" s="1090" t="s">
        <v>1209</v>
      </c>
      <c r="D4" s="1091"/>
      <c r="E4" s="730" t="s">
        <v>1210</v>
      </c>
      <c r="F4" s="730" t="s">
        <v>954</v>
      </c>
    </row>
    <row r="5" spans="1:6">
      <c r="A5" s="861" t="s">
        <v>22</v>
      </c>
      <c r="B5" s="862" t="s">
        <v>1211</v>
      </c>
      <c r="C5" s="861">
        <f>SUM(C6:C41)-C31-C30</f>
        <v>2009</v>
      </c>
      <c r="D5" s="861"/>
      <c r="E5" s="863"/>
      <c r="F5" s="863"/>
    </row>
    <row r="6" spans="1:6" ht="49.5">
      <c r="A6" s="731">
        <v>1</v>
      </c>
      <c r="B6" s="732" t="s">
        <v>1212</v>
      </c>
      <c r="C6" s="733">
        <v>36</v>
      </c>
      <c r="D6" s="733" t="s">
        <v>1213</v>
      </c>
      <c r="E6" s="732" t="s">
        <v>1214</v>
      </c>
      <c r="F6" s="732"/>
    </row>
    <row r="7" spans="1:6" ht="49.5">
      <c r="A7" s="731">
        <v>2</v>
      </c>
      <c r="B7" s="732" t="s">
        <v>1215</v>
      </c>
      <c r="C7" s="733">
        <v>3</v>
      </c>
      <c r="D7" s="733" t="s">
        <v>1213</v>
      </c>
      <c r="E7" s="732" t="s">
        <v>1216</v>
      </c>
      <c r="F7" s="732"/>
    </row>
    <row r="8" spans="1:6" ht="49.5">
      <c r="A8" s="731">
        <v>3</v>
      </c>
      <c r="B8" s="732" t="s">
        <v>1217</v>
      </c>
      <c r="C8" s="733">
        <v>54</v>
      </c>
      <c r="D8" s="733" t="s">
        <v>1213</v>
      </c>
      <c r="E8" s="732" t="s">
        <v>1218</v>
      </c>
      <c r="F8" s="732"/>
    </row>
    <row r="9" spans="1:6" ht="33">
      <c r="A9" s="731">
        <v>4</v>
      </c>
      <c r="B9" s="732" t="s">
        <v>1219</v>
      </c>
      <c r="C9" s="733">
        <v>2</v>
      </c>
      <c r="D9" s="733" t="s">
        <v>1213</v>
      </c>
      <c r="E9" s="732" t="s">
        <v>1220</v>
      </c>
      <c r="F9" s="732"/>
    </row>
    <row r="10" spans="1:6" ht="49.5">
      <c r="A10" s="731">
        <v>5</v>
      </c>
      <c r="B10" s="732" t="s">
        <v>1221</v>
      </c>
      <c r="C10" s="733">
        <v>6</v>
      </c>
      <c r="D10" s="733" t="s">
        <v>1213</v>
      </c>
      <c r="E10" s="732" t="s">
        <v>1222</v>
      </c>
      <c r="F10" s="732"/>
    </row>
    <row r="11" spans="1:6" ht="49.5">
      <c r="A11" s="731">
        <v>6</v>
      </c>
      <c r="B11" s="732" t="s">
        <v>1223</v>
      </c>
      <c r="C11" s="733">
        <v>110</v>
      </c>
      <c r="D11" s="733" t="s">
        <v>1213</v>
      </c>
      <c r="E11" s="732" t="s">
        <v>1308</v>
      </c>
      <c r="F11" s="732"/>
    </row>
    <row r="12" spans="1:6" ht="49.5">
      <c r="A12" s="731">
        <v>7</v>
      </c>
      <c r="B12" s="732" t="s">
        <v>1224</v>
      </c>
      <c r="C12" s="733">
        <v>2</v>
      </c>
      <c r="D12" s="733" t="s">
        <v>1213</v>
      </c>
      <c r="E12" s="732" t="s">
        <v>1214</v>
      </c>
      <c r="F12" s="732"/>
    </row>
    <row r="13" spans="1:6" ht="66">
      <c r="A13" s="731">
        <v>8</v>
      </c>
      <c r="B13" s="732" t="s">
        <v>1225</v>
      </c>
      <c r="C13" s="733">
        <v>30</v>
      </c>
      <c r="D13" s="733" t="s">
        <v>1213</v>
      </c>
      <c r="E13" s="732" t="s">
        <v>1214</v>
      </c>
      <c r="F13" s="732" t="s">
        <v>1226</v>
      </c>
    </row>
    <row r="14" spans="1:6" ht="49.5">
      <c r="A14" s="731">
        <v>9</v>
      </c>
      <c r="B14" s="732" t="s">
        <v>1227</v>
      </c>
      <c r="C14" s="733">
        <v>20</v>
      </c>
      <c r="D14" s="733" t="s">
        <v>1213</v>
      </c>
      <c r="E14" s="732" t="s">
        <v>1214</v>
      </c>
      <c r="F14" s="732"/>
    </row>
    <row r="15" spans="1:6" ht="82.5">
      <c r="A15" s="731">
        <v>10</v>
      </c>
      <c r="B15" s="732" t="s">
        <v>1228</v>
      </c>
      <c r="C15" s="733">
        <v>25</v>
      </c>
      <c r="D15" s="733" t="s">
        <v>1213</v>
      </c>
      <c r="E15" s="732" t="s">
        <v>1229</v>
      </c>
      <c r="F15" s="732"/>
    </row>
    <row r="16" spans="1:6" ht="49.5">
      <c r="A16" s="731">
        <v>11</v>
      </c>
      <c r="B16" s="732" t="s">
        <v>1230</v>
      </c>
      <c r="C16" s="733">
        <v>30</v>
      </c>
      <c r="D16" s="733" t="s">
        <v>1213</v>
      </c>
      <c r="E16" s="732" t="s">
        <v>1216</v>
      </c>
      <c r="F16" s="732"/>
    </row>
    <row r="17" spans="1:6" ht="49.5">
      <c r="A17" s="731">
        <v>12</v>
      </c>
      <c r="B17" s="732" t="s">
        <v>1231</v>
      </c>
      <c r="C17" s="733">
        <v>60</v>
      </c>
      <c r="D17" s="733" t="s">
        <v>1213</v>
      </c>
      <c r="E17" s="732" t="s">
        <v>1308</v>
      </c>
      <c r="F17" s="732"/>
    </row>
    <row r="18" spans="1:6" ht="49.5">
      <c r="A18" s="731">
        <v>13</v>
      </c>
      <c r="B18" s="732" t="s">
        <v>1232</v>
      </c>
      <c r="C18" s="733">
        <v>1</v>
      </c>
      <c r="D18" s="733" t="s">
        <v>1213</v>
      </c>
      <c r="E18" s="732" t="s">
        <v>1308</v>
      </c>
      <c r="F18" s="732"/>
    </row>
    <row r="19" spans="1:6" ht="49.5">
      <c r="A19" s="731">
        <v>14</v>
      </c>
      <c r="B19" s="732" t="s">
        <v>1233</v>
      </c>
      <c r="C19" s="733">
        <v>7</v>
      </c>
      <c r="D19" s="733" t="s">
        <v>1213</v>
      </c>
      <c r="E19" s="732" t="s">
        <v>1308</v>
      </c>
      <c r="F19" s="732"/>
    </row>
    <row r="20" spans="1:6" ht="49.5">
      <c r="A20" s="731">
        <v>15</v>
      </c>
      <c r="B20" s="732" t="s">
        <v>1234</v>
      </c>
      <c r="C20" s="733">
        <v>15</v>
      </c>
      <c r="D20" s="733" t="s">
        <v>1213</v>
      </c>
      <c r="E20" s="732" t="s">
        <v>1308</v>
      </c>
      <c r="F20" s="732"/>
    </row>
    <row r="21" spans="1:6" ht="49.5">
      <c r="A21" s="731">
        <v>16</v>
      </c>
      <c r="B21" s="732" t="s">
        <v>1235</v>
      </c>
      <c r="C21" s="733">
        <v>1</v>
      </c>
      <c r="D21" s="733" t="s">
        <v>1213</v>
      </c>
      <c r="E21" s="732" t="s">
        <v>1308</v>
      </c>
      <c r="F21" s="732" t="s">
        <v>1236</v>
      </c>
    </row>
    <row r="22" spans="1:6" ht="49.5">
      <c r="A22" s="731">
        <v>17</v>
      </c>
      <c r="B22" s="732" t="s">
        <v>1237</v>
      </c>
      <c r="C22" s="733">
        <v>166</v>
      </c>
      <c r="D22" s="733" t="s">
        <v>1213</v>
      </c>
      <c r="E22" s="732" t="s">
        <v>1308</v>
      </c>
      <c r="F22" s="732" t="s">
        <v>1238</v>
      </c>
    </row>
    <row r="23" spans="1:6" ht="115.5">
      <c r="A23" s="731">
        <v>18</v>
      </c>
      <c r="B23" s="732" t="s">
        <v>1239</v>
      </c>
      <c r="C23" s="733">
        <v>481</v>
      </c>
      <c r="D23" s="733" t="s">
        <v>1213</v>
      </c>
      <c r="E23" s="732" t="s">
        <v>1240</v>
      </c>
      <c r="F23" s="732" t="s">
        <v>1238</v>
      </c>
    </row>
    <row r="24" spans="1:6" ht="115.5">
      <c r="A24" s="731">
        <v>19</v>
      </c>
      <c r="B24" s="732" t="s">
        <v>1241</v>
      </c>
      <c r="C24" s="733">
        <v>190</v>
      </c>
      <c r="D24" s="733" t="s">
        <v>1213</v>
      </c>
      <c r="E24" s="732" t="s">
        <v>1240</v>
      </c>
      <c r="F24" s="732" t="s">
        <v>1238</v>
      </c>
    </row>
    <row r="25" spans="1:6" ht="49.5">
      <c r="A25" s="731">
        <v>20</v>
      </c>
      <c r="B25" s="732" t="s">
        <v>1242</v>
      </c>
      <c r="C25" s="733">
        <v>10</v>
      </c>
      <c r="D25" s="733" t="s">
        <v>1213</v>
      </c>
      <c r="E25" s="732" t="s">
        <v>1214</v>
      </c>
      <c r="F25" s="732" t="s">
        <v>1243</v>
      </c>
    </row>
    <row r="26" spans="1:6" ht="82.5">
      <c r="A26" s="731">
        <v>21</v>
      </c>
      <c r="B26" s="732" t="s">
        <v>1244</v>
      </c>
      <c r="C26" s="733">
        <v>58</v>
      </c>
      <c r="D26" s="733" t="s">
        <v>1213</v>
      </c>
      <c r="E26" s="732" t="s">
        <v>1245</v>
      </c>
      <c r="F26" s="732" t="s">
        <v>1246</v>
      </c>
    </row>
    <row r="27" spans="1:6" ht="49.5">
      <c r="A27" s="731">
        <v>22</v>
      </c>
      <c r="B27" s="732" t="s">
        <v>1248</v>
      </c>
      <c r="C27" s="733">
        <v>30</v>
      </c>
      <c r="D27" s="733" t="s">
        <v>1213</v>
      </c>
      <c r="E27" s="732" t="s">
        <v>1308</v>
      </c>
      <c r="F27" s="732" t="s">
        <v>1249</v>
      </c>
    </row>
    <row r="28" spans="1:6" ht="49.5">
      <c r="A28" s="731">
        <v>23</v>
      </c>
      <c r="B28" s="732" t="s">
        <v>1250</v>
      </c>
      <c r="C28" s="733">
        <v>120</v>
      </c>
      <c r="D28" s="733" t="s">
        <v>1213</v>
      </c>
      <c r="E28" s="732" t="s">
        <v>1308</v>
      </c>
      <c r="F28" s="732" t="s">
        <v>1251</v>
      </c>
    </row>
    <row r="29" spans="1:6" ht="49.5">
      <c r="A29" s="731">
        <v>24</v>
      </c>
      <c r="B29" s="732" t="s">
        <v>1252</v>
      </c>
      <c r="C29" s="733">
        <v>4</v>
      </c>
      <c r="D29" s="733" t="s">
        <v>1213</v>
      </c>
      <c r="E29" s="732" t="s">
        <v>1308</v>
      </c>
      <c r="F29" s="732" t="s">
        <v>1251</v>
      </c>
    </row>
    <row r="30" spans="1:6" s="737" customFormat="1" ht="33">
      <c r="A30" s="734"/>
      <c r="B30" s="735" t="s">
        <v>1253</v>
      </c>
      <c r="C30" s="736">
        <v>2</v>
      </c>
      <c r="D30" s="736" t="s">
        <v>1213</v>
      </c>
      <c r="E30" s="732"/>
      <c r="F30" s="735"/>
    </row>
    <row r="31" spans="1:6" s="737" customFormat="1">
      <c r="A31" s="734"/>
      <c r="B31" s="735" t="s">
        <v>1254</v>
      </c>
      <c r="C31" s="736">
        <v>2</v>
      </c>
      <c r="D31" s="736" t="s">
        <v>1213</v>
      </c>
      <c r="E31" s="732"/>
      <c r="F31" s="735"/>
    </row>
    <row r="32" spans="1:6" ht="33">
      <c r="A32" s="731">
        <v>25</v>
      </c>
      <c r="B32" s="732" t="s">
        <v>1255</v>
      </c>
      <c r="C32" s="733">
        <v>326</v>
      </c>
      <c r="D32" s="733" t="s">
        <v>1213</v>
      </c>
      <c r="E32" s="732" t="s">
        <v>1256</v>
      </c>
      <c r="F32" s="732" t="s">
        <v>1238</v>
      </c>
    </row>
    <row r="33" spans="1:6" ht="49.5">
      <c r="A33" s="731">
        <v>26</v>
      </c>
      <c r="B33" s="732" t="s">
        <v>1500</v>
      </c>
      <c r="C33" s="733">
        <v>27</v>
      </c>
      <c r="D33" s="733" t="s">
        <v>1213</v>
      </c>
      <c r="E33" s="732" t="s">
        <v>1308</v>
      </c>
      <c r="F33" s="732" t="s">
        <v>1257</v>
      </c>
    </row>
    <row r="34" spans="1:6" ht="49.5">
      <c r="A34" s="731">
        <v>27</v>
      </c>
      <c r="B34" s="732" t="s">
        <v>1501</v>
      </c>
      <c r="C34" s="733">
        <v>150</v>
      </c>
      <c r="D34" s="733" t="s">
        <v>1213</v>
      </c>
      <c r="E34" s="732" t="s">
        <v>1308</v>
      </c>
      <c r="F34" s="732" t="s">
        <v>1257</v>
      </c>
    </row>
    <row r="35" spans="1:6" ht="49.5">
      <c r="A35" s="731">
        <v>28</v>
      </c>
      <c r="B35" s="732" t="s">
        <v>1258</v>
      </c>
      <c r="C35" s="733">
        <v>10</v>
      </c>
      <c r="D35" s="733" t="s">
        <v>1213</v>
      </c>
      <c r="E35" s="732" t="s">
        <v>1308</v>
      </c>
      <c r="F35" s="732" t="s">
        <v>1236</v>
      </c>
    </row>
    <row r="36" spans="1:6" ht="49.5">
      <c r="A36" s="731">
        <v>29</v>
      </c>
      <c r="B36" s="732" t="s">
        <v>1259</v>
      </c>
      <c r="C36" s="733">
        <v>9</v>
      </c>
      <c r="D36" s="733" t="s">
        <v>1213</v>
      </c>
      <c r="E36" s="732" t="s">
        <v>1308</v>
      </c>
      <c r="F36" s="732" t="s">
        <v>1236</v>
      </c>
    </row>
    <row r="37" spans="1:6" ht="49.5">
      <c r="A37" s="731">
        <v>30</v>
      </c>
      <c r="B37" s="732" t="s">
        <v>1260</v>
      </c>
      <c r="C37" s="733">
        <v>8</v>
      </c>
      <c r="D37" s="733" t="s">
        <v>1213</v>
      </c>
      <c r="E37" s="732" t="s">
        <v>1308</v>
      </c>
      <c r="F37" s="732" t="s">
        <v>1236</v>
      </c>
    </row>
    <row r="38" spans="1:6" ht="49.5">
      <c r="A38" s="731">
        <v>31</v>
      </c>
      <c r="B38" s="732" t="s">
        <v>633</v>
      </c>
      <c r="C38" s="733">
        <v>2</v>
      </c>
      <c r="D38" s="733" t="s">
        <v>1213</v>
      </c>
      <c r="E38" s="732" t="s">
        <v>1308</v>
      </c>
      <c r="F38" s="732" t="s">
        <v>1236</v>
      </c>
    </row>
    <row r="39" spans="1:6" ht="49.5">
      <c r="A39" s="731">
        <v>32</v>
      </c>
      <c r="B39" s="732" t="s">
        <v>1261</v>
      </c>
      <c r="C39" s="733">
        <v>2</v>
      </c>
      <c r="D39" s="733" t="s">
        <v>1213</v>
      </c>
      <c r="E39" s="732" t="s">
        <v>1308</v>
      </c>
      <c r="F39" s="732" t="s">
        <v>1236</v>
      </c>
    </row>
    <row r="40" spans="1:6" ht="33">
      <c r="A40" s="731">
        <v>33</v>
      </c>
      <c r="B40" s="732" t="s">
        <v>1262</v>
      </c>
      <c r="C40" s="733">
        <v>13</v>
      </c>
      <c r="D40" s="733" t="s">
        <v>1213</v>
      </c>
      <c r="E40" s="732" t="s">
        <v>1263</v>
      </c>
      <c r="F40" s="732" t="s">
        <v>1238</v>
      </c>
    </row>
    <row r="41" spans="1:6" ht="33">
      <c r="A41" s="731">
        <v>34</v>
      </c>
      <c r="B41" s="732" t="s">
        <v>1482</v>
      </c>
      <c r="C41" s="733">
        <v>1</v>
      </c>
      <c r="D41" s="733" t="s">
        <v>1213</v>
      </c>
      <c r="E41" s="732" t="s">
        <v>1483</v>
      </c>
      <c r="F41" s="732"/>
    </row>
    <row r="42" spans="1:6">
      <c r="A42" s="585" t="s">
        <v>24</v>
      </c>
      <c r="B42" s="864" t="s">
        <v>1264</v>
      </c>
      <c r="C42" s="865">
        <f>SUM(C43:C78)</f>
        <v>3562</v>
      </c>
      <c r="D42" s="733"/>
      <c r="E42" s="732"/>
      <c r="F42" s="732"/>
    </row>
    <row r="43" spans="1:6" ht="66">
      <c r="A43" s="731">
        <v>1</v>
      </c>
      <c r="B43" s="732" t="s">
        <v>1265</v>
      </c>
      <c r="C43" s="733">
        <v>5</v>
      </c>
      <c r="D43" s="733" t="s">
        <v>1213</v>
      </c>
      <c r="E43" s="732" t="s">
        <v>1266</v>
      </c>
      <c r="F43" s="732"/>
    </row>
    <row r="44" spans="1:6" ht="82.5">
      <c r="A44" s="731">
        <v>2</v>
      </c>
      <c r="B44" s="732" t="s">
        <v>1267</v>
      </c>
      <c r="C44" s="733">
        <v>14</v>
      </c>
      <c r="D44" s="733" t="s">
        <v>1213</v>
      </c>
      <c r="E44" s="732" t="s">
        <v>1268</v>
      </c>
      <c r="F44" s="732"/>
    </row>
    <row r="45" spans="1:6" ht="33">
      <c r="A45" s="731">
        <v>3</v>
      </c>
      <c r="B45" s="732" t="s">
        <v>1269</v>
      </c>
      <c r="C45" s="733">
        <v>10</v>
      </c>
      <c r="D45" s="733" t="s">
        <v>1213</v>
      </c>
      <c r="E45" s="732" t="s">
        <v>1270</v>
      </c>
      <c r="F45" s="732" t="s">
        <v>1271</v>
      </c>
    </row>
    <row r="46" spans="1:6" ht="33">
      <c r="A46" s="731">
        <v>4</v>
      </c>
      <c r="B46" s="732" t="s">
        <v>1272</v>
      </c>
      <c r="C46" s="733">
        <v>4</v>
      </c>
      <c r="D46" s="733" t="s">
        <v>1213</v>
      </c>
      <c r="E46" s="732" t="s">
        <v>1273</v>
      </c>
      <c r="F46" s="732"/>
    </row>
    <row r="47" spans="1:6" ht="33">
      <c r="A47" s="731">
        <v>5</v>
      </c>
      <c r="B47" s="732" t="s">
        <v>1274</v>
      </c>
      <c r="C47" s="733">
        <v>33</v>
      </c>
      <c r="D47" s="733" t="s">
        <v>1213</v>
      </c>
      <c r="E47" s="732" t="s">
        <v>1275</v>
      </c>
      <c r="F47" s="732"/>
    </row>
    <row r="48" spans="1:6" ht="49.5">
      <c r="A48" s="731">
        <v>6</v>
      </c>
      <c r="B48" s="732" t="s">
        <v>1276</v>
      </c>
      <c r="C48" s="733">
        <v>5</v>
      </c>
      <c r="D48" s="733" t="s">
        <v>1213</v>
      </c>
      <c r="E48" s="732" t="s">
        <v>1308</v>
      </c>
      <c r="F48" s="732"/>
    </row>
    <row r="49" spans="1:6" ht="49.5">
      <c r="A49" s="731">
        <v>7</v>
      </c>
      <c r="B49" s="732" t="s">
        <v>1277</v>
      </c>
      <c r="C49" s="733">
        <v>79</v>
      </c>
      <c r="D49" s="733" t="s">
        <v>1213</v>
      </c>
      <c r="E49" s="732" t="s">
        <v>1278</v>
      </c>
      <c r="F49" s="732"/>
    </row>
    <row r="50" spans="1:6" ht="49.5">
      <c r="A50" s="731">
        <v>8</v>
      </c>
      <c r="B50" s="732" t="s">
        <v>1279</v>
      </c>
      <c r="C50" s="733">
        <v>63</v>
      </c>
      <c r="D50" s="733" t="s">
        <v>1213</v>
      </c>
      <c r="E50" s="732" t="s">
        <v>1278</v>
      </c>
      <c r="F50" s="732"/>
    </row>
    <row r="51" spans="1:6" ht="49.5">
      <c r="A51" s="731">
        <v>9</v>
      </c>
      <c r="B51" s="732" t="s">
        <v>1280</v>
      </c>
      <c r="C51" s="733">
        <v>1200</v>
      </c>
      <c r="D51" s="733" t="s">
        <v>1213</v>
      </c>
      <c r="E51" s="732" t="s">
        <v>1308</v>
      </c>
      <c r="F51" s="732"/>
    </row>
    <row r="52" spans="1:6" ht="33">
      <c r="A52" s="731">
        <v>10</v>
      </c>
      <c r="B52" s="732" t="s">
        <v>1307</v>
      </c>
      <c r="C52" s="733">
        <v>220</v>
      </c>
      <c r="D52" s="733" t="s">
        <v>1213</v>
      </c>
      <c r="E52" s="732" t="s">
        <v>1281</v>
      </c>
      <c r="F52" s="732" t="s">
        <v>1282</v>
      </c>
    </row>
    <row r="53" spans="1:6" ht="33">
      <c r="A53" s="731">
        <v>11</v>
      </c>
      <c r="B53" s="732" t="s">
        <v>692</v>
      </c>
      <c r="C53" s="733">
        <v>120</v>
      </c>
      <c r="D53" s="733" t="s">
        <v>1213</v>
      </c>
      <c r="E53" s="732" t="s">
        <v>1283</v>
      </c>
      <c r="F53" s="732"/>
    </row>
    <row r="54" spans="1:6" ht="49.5">
      <c r="A54" s="731">
        <v>12</v>
      </c>
      <c r="B54" s="732" t="s">
        <v>1284</v>
      </c>
      <c r="C54" s="733">
        <v>3</v>
      </c>
      <c r="D54" s="733" t="s">
        <v>1213</v>
      </c>
      <c r="E54" s="732" t="s">
        <v>1285</v>
      </c>
      <c r="F54" s="732"/>
    </row>
    <row r="55" spans="1:6" ht="49.5">
      <c r="A55" s="731">
        <v>13</v>
      </c>
      <c r="B55" s="732" t="s">
        <v>1286</v>
      </c>
      <c r="C55" s="733">
        <v>40</v>
      </c>
      <c r="D55" s="733" t="s">
        <v>1213</v>
      </c>
      <c r="E55" s="732" t="s">
        <v>1287</v>
      </c>
      <c r="F55" s="732"/>
    </row>
    <row r="56" spans="1:6" ht="49.5">
      <c r="A56" s="731">
        <v>14</v>
      </c>
      <c r="B56" s="732" t="s">
        <v>1288</v>
      </c>
      <c r="C56" s="733">
        <v>300</v>
      </c>
      <c r="D56" s="733" t="s">
        <v>1213</v>
      </c>
      <c r="E56" s="732" t="s">
        <v>1308</v>
      </c>
      <c r="F56" s="732"/>
    </row>
    <row r="57" spans="1:6" ht="49.5">
      <c r="A57" s="731">
        <v>15</v>
      </c>
      <c r="B57" s="732" t="s">
        <v>1289</v>
      </c>
      <c r="C57" s="733">
        <v>7</v>
      </c>
      <c r="D57" s="733" t="s">
        <v>1213</v>
      </c>
      <c r="E57" s="732" t="s">
        <v>1308</v>
      </c>
      <c r="F57" s="732"/>
    </row>
    <row r="58" spans="1:6" ht="66">
      <c r="A58" s="731">
        <v>16</v>
      </c>
      <c r="B58" s="732" t="s">
        <v>1290</v>
      </c>
      <c r="C58" s="733">
        <v>326</v>
      </c>
      <c r="D58" s="733" t="s">
        <v>1213</v>
      </c>
      <c r="E58" s="732" t="s">
        <v>1291</v>
      </c>
      <c r="F58" s="732" t="s">
        <v>1292</v>
      </c>
    </row>
    <row r="59" spans="1:6" ht="33">
      <c r="A59" s="731">
        <v>17</v>
      </c>
      <c r="B59" s="732" t="s">
        <v>1293</v>
      </c>
      <c r="C59" s="733">
        <v>20</v>
      </c>
      <c r="D59" s="733" t="s">
        <v>1213</v>
      </c>
      <c r="E59" s="732" t="s">
        <v>1283</v>
      </c>
      <c r="F59" s="732" t="s">
        <v>1294</v>
      </c>
    </row>
    <row r="60" spans="1:6" ht="66">
      <c r="A60" s="731">
        <v>18</v>
      </c>
      <c r="B60" s="732" t="s">
        <v>568</v>
      </c>
      <c r="C60" s="733">
        <v>200</v>
      </c>
      <c r="D60" s="733" t="s">
        <v>1213</v>
      </c>
      <c r="E60" s="732" t="s">
        <v>1308</v>
      </c>
      <c r="F60" s="732" t="s">
        <v>1295</v>
      </c>
    </row>
    <row r="61" spans="1:6" ht="49.5">
      <c r="A61" s="731">
        <v>19</v>
      </c>
      <c r="B61" s="732" t="s">
        <v>1296</v>
      </c>
      <c r="C61" s="733">
        <v>25</v>
      </c>
      <c r="D61" s="733" t="s">
        <v>1213</v>
      </c>
      <c r="E61" s="732" t="s">
        <v>1283</v>
      </c>
      <c r="F61" s="732" t="s">
        <v>1297</v>
      </c>
    </row>
    <row r="62" spans="1:6" ht="49.5">
      <c r="A62" s="731">
        <v>20</v>
      </c>
      <c r="B62" s="732" t="s">
        <v>1298</v>
      </c>
      <c r="C62" s="733">
        <v>30</v>
      </c>
      <c r="D62" s="733" t="s">
        <v>1213</v>
      </c>
      <c r="E62" s="732" t="s">
        <v>1283</v>
      </c>
      <c r="F62" s="732" t="s">
        <v>1297</v>
      </c>
    </row>
    <row r="63" spans="1:6" ht="49.5">
      <c r="A63" s="731">
        <v>21</v>
      </c>
      <c r="B63" s="732" t="s">
        <v>1299</v>
      </c>
      <c r="C63" s="733">
        <v>15</v>
      </c>
      <c r="D63" s="733" t="s">
        <v>1213</v>
      </c>
      <c r="E63" s="732" t="s">
        <v>1300</v>
      </c>
      <c r="F63" s="732" t="s">
        <v>1301</v>
      </c>
    </row>
    <row r="64" spans="1:6" ht="49.5">
      <c r="A64" s="731">
        <v>22</v>
      </c>
      <c r="B64" s="732" t="s">
        <v>1302</v>
      </c>
      <c r="C64" s="733">
        <v>10</v>
      </c>
      <c r="D64" s="733" t="s">
        <v>1213</v>
      </c>
      <c r="E64" s="732" t="s">
        <v>1308</v>
      </c>
      <c r="F64" s="732" t="s">
        <v>1238</v>
      </c>
    </row>
    <row r="65" spans="1:6" ht="49.5">
      <c r="A65" s="731">
        <v>23</v>
      </c>
      <c r="B65" s="732" t="s">
        <v>1303</v>
      </c>
      <c r="C65" s="733">
        <v>10</v>
      </c>
      <c r="D65" s="733" t="s">
        <v>1213</v>
      </c>
      <c r="E65" s="732" t="s">
        <v>1308</v>
      </c>
      <c r="F65" s="732" t="s">
        <v>1238</v>
      </c>
    </row>
    <row r="66" spans="1:6" ht="49.5">
      <c r="A66" s="731">
        <v>24</v>
      </c>
      <c r="B66" s="732" t="s">
        <v>1304</v>
      </c>
      <c r="C66" s="733">
        <v>80</v>
      </c>
      <c r="D66" s="733" t="s">
        <v>1213</v>
      </c>
      <c r="E66" s="732" t="s">
        <v>1308</v>
      </c>
      <c r="F66" s="732" t="s">
        <v>1238</v>
      </c>
    </row>
    <row r="67" spans="1:6" ht="49.5">
      <c r="A67" s="731">
        <v>25</v>
      </c>
      <c r="B67" s="732" t="s">
        <v>1305</v>
      </c>
      <c r="C67" s="733">
        <v>10</v>
      </c>
      <c r="D67" s="733" t="s">
        <v>1213</v>
      </c>
      <c r="E67" s="732" t="s">
        <v>1308</v>
      </c>
      <c r="F67" s="732" t="s">
        <v>1238</v>
      </c>
    </row>
    <row r="68" spans="1:6" ht="49.5">
      <c r="A68" s="731">
        <v>26</v>
      </c>
      <c r="B68" s="732" t="s">
        <v>1306</v>
      </c>
      <c r="C68" s="733">
        <v>1</v>
      </c>
      <c r="D68" s="733" t="s">
        <v>1213</v>
      </c>
      <c r="E68" s="732" t="s">
        <v>1308</v>
      </c>
      <c r="F68" s="732" t="s">
        <v>1238</v>
      </c>
    </row>
    <row r="69" spans="1:6">
      <c r="A69" s="731">
        <v>27</v>
      </c>
      <c r="B69" s="732" t="s">
        <v>1480</v>
      </c>
      <c r="C69" s="733">
        <v>65</v>
      </c>
      <c r="D69" s="733" t="s">
        <v>1213</v>
      </c>
      <c r="E69" s="732" t="s">
        <v>1481</v>
      </c>
      <c r="F69" s="732"/>
    </row>
    <row r="70" spans="1:6" ht="33">
      <c r="A70" s="731">
        <v>28</v>
      </c>
      <c r="B70" s="732" t="s">
        <v>1484</v>
      </c>
      <c r="C70" s="733">
        <v>152</v>
      </c>
      <c r="D70" s="733" t="s">
        <v>1213</v>
      </c>
      <c r="E70" s="732" t="s">
        <v>1487</v>
      </c>
      <c r="F70" s="732"/>
    </row>
    <row r="71" spans="1:6" ht="49.5">
      <c r="A71" s="731">
        <v>29</v>
      </c>
      <c r="B71" s="732" t="s">
        <v>1485</v>
      </c>
      <c r="C71" s="733">
        <v>63</v>
      </c>
      <c r="D71" s="733" t="s">
        <v>1213</v>
      </c>
      <c r="E71" s="732" t="s">
        <v>1488</v>
      </c>
      <c r="F71" s="732"/>
    </row>
    <row r="72" spans="1:6" ht="49.5">
      <c r="A72" s="731">
        <v>30</v>
      </c>
      <c r="B72" s="732" t="s">
        <v>1486</v>
      </c>
      <c r="C72" s="733">
        <v>207</v>
      </c>
      <c r="D72" s="733" t="s">
        <v>1213</v>
      </c>
      <c r="E72" s="732" t="s">
        <v>1489</v>
      </c>
      <c r="F72" s="732"/>
    </row>
    <row r="73" spans="1:6" ht="33">
      <c r="A73" s="731">
        <v>31</v>
      </c>
      <c r="B73" s="732" t="s">
        <v>1490</v>
      </c>
      <c r="C73" s="733">
        <v>150</v>
      </c>
      <c r="D73" s="733" t="s">
        <v>1213</v>
      </c>
      <c r="E73" s="732" t="s">
        <v>1496</v>
      </c>
      <c r="F73" s="732"/>
    </row>
    <row r="74" spans="1:6" ht="33">
      <c r="A74" s="731">
        <v>32</v>
      </c>
      <c r="B74" s="732" t="s">
        <v>1491</v>
      </c>
      <c r="C74" s="733">
        <v>6</v>
      </c>
      <c r="D74" s="733" t="s">
        <v>1213</v>
      </c>
      <c r="E74" s="732" t="s">
        <v>1497</v>
      </c>
      <c r="F74" s="732"/>
    </row>
    <row r="75" spans="1:6" ht="33">
      <c r="A75" s="731">
        <v>33</v>
      </c>
      <c r="B75" s="732" t="s">
        <v>1492</v>
      </c>
      <c r="C75" s="733">
        <v>20</v>
      </c>
      <c r="D75" s="733" t="s">
        <v>1213</v>
      </c>
      <c r="E75" s="732" t="s">
        <v>1498</v>
      </c>
      <c r="F75" s="732"/>
    </row>
    <row r="76" spans="1:6" ht="33">
      <c r="A76" s="731">
        <v>34</v>
      </c>
      <c r="B76" s="732" t="s">
        <v>1493</v>
      </c>
      <c r="C76" s="733">
        <v>10</v>
      </c>
      <c r="D76" s="733" t="s">
        <v>1213</v>
      </c>
      <c r="E76" s="732" t="s">
        <v>1499</v>
      </c>
      <c r="F76" s="732"/>
    </row>
    <row r="77" spans="1:6" ht="99">
      <c r="A77" s="731">
        <v>35</v>
      </c>
      <c r="B77" s="732" t="s">
        <v>1494</v>
      </c>
      <c r="C77" s="733">
        <v>9</v>
      </c>
      <c r="D77" s="733" t="s">
        <v>1213</v>
      </c>
      <c r="E77" s="732" t="s">
        <v>1247</v>
      </c>
      <c r="F77" s="732" t="s">
        <v>1246</v>
      </c>
    </row>
    <row r="78" spans="1:6" ht="33">
      <c r="A78" s="738">
        <v>36</v>
      </c>
      <c r="B78" s="739" t="s">
        <v>1495</v>
      </c>
      <c r="C78" s="740">
        <v>50</v>
      </c>
      <c r="D78" s="740" t="s">
        <v>1213</v>
      </c>
      <c r="E78" s="739" t="s">
        <v>1499</v>
      </c>
      <c r="F78" s="739"/>
    </row>
    <row r="80" spans="1:6" s="589" customFormat="1">
      <c r="A80" s="589" t="s">
        <v>187</v>
      </c>
      <c r="B80" s="743" t="s">
        <v>1502</v>
      </c>
      <c r="C80" s="727"/>
      <c r="D80" s="727"/>
      <c r="E80" s="743"/>
      <c r="F80" s="743"/>
    </row>
    <row r="81" spans="1:8" ht="49.5">
      <c r="A81" s="729" t="s">
        <v>0</v>
      </c>
      <c r="B81" s="730" t="s">
        <v>1208</v>
      </c>
      <c r="C81" s="730" t="s">
        <v>38</v>
      </c>
      <c r="D81" s="866" t="s">
        <v>3</v>
      </c>
      <c r="E81" s="729" t="s">
        <v>1364</v>
      </c>
      <c r="F81" s="730" t="s">
        <v>1365</v>
      </c>
      <c r="G81" s="730" t="s">
        <v>954</v>
      </c>
      <c r="H81" s="730" t="s">
        <v>1366</v>
      </c>
    </row>
    <row r="82" spans="1:8">
      <c r="A82" s="867"/>
      <c r="B82" s="868" t="s">
        <v>156</v>
      </c>
      <c r="C82" s="868"/>
      <c r="D82" s="869">
        <f>SUM(D83:D122)</f>
        <v>163.30180999999996</v>
      </c>
      <c r="E82" s="867"/>
      <c r="F82" s="868"/>
      <c r="G82" s="868"/>
      <c r="H82" s="868"/>
    </row>
    <row r="83" spans="1:8" ht="49.5">
      <c r="A83" s="870">
        <v>1</v>
      </c>
      <c r="B83" s="871" t="s">
        <v>1367</v>
      </c>
      <c r="C83" s="872" t="s">
        <v>16</v>
      </c>
      <c r="D83" s="873">
        <v>7.4458299999999999</v>
      </c>
      <c r="E83" s="874" t="s">
        <v>265</v>
      </c>
      <c r="F83" s="872" t="s">
        <v>1368</v>
      </c>
      <c r="G83" s="871" t="s">
        <v>1369</v>
      </c>
      <c r="H83" s="872"/>
    </row>
    <row r="84" spans="1:8" ht="33">
      <c r="A84" s="875">
        <v>2</v>
      </c>
      <c r="B84" s="732" t="s">
        <v>1370</v>
      </c>
      <c r="C84" s="876" t="s">
        <v>16</v>
      </c>
      <c r="D84" s="877">
        <v>0.10360999999999999</v>
      </c>
      <c r="E84" s="733" t="s">
        <v>440</v>
      </c>
      <c r="F84" s="876" t="s">
        <v>1371</v>
      </c>
      <c r="G84" s="732" t="s">
        <v>1372</v>
      </c>
      <c r="H84" s="876"/>
    </row>
    <row r="85" spans="1:8" ht="33">
      <c r="A85" s="875">
        <v>3</v>
      </c>
      <c r="B85" s="732" t="s">
        <v>1373</v>
      </c>
      <c r="C85" s="876" t="s">
        <v>77</v>
      </c>
      <c r="D85" s="877">
        <v>0.13700999999999999</v>
      </c>
      <c r="E85" s="733" t="s">
        <v>541</v>
      </c>
      <c r="F85" s="876" t="s">
        <v>1374</v>
      </c>
      <c r="G85" s="732" t="s">
        <v>1375</v>
      </c>
      <c r="H85" s="876"/>
    </row>
    <row r="86" spans="1:8" ht="33">
      <c r="A86" s="875">
        <v>4</v>
      </c>
      <c r="B86" s="732" t="s">
        <v>1373</v>
      </c>
      <c r="C86" s="876" t="s">
        <v>77</v>
      </c>
      <c r="D86" s="877">
        <v>0.32466999999999996</v>
      </c>
      <c r="E86" s="733" t="s">
        <v>541</v>
      </c>
      <c r="F86" s="876" t="s">
        <v>1374</v>
      </c>
      <c r="G86" s="732" t="s">
        <v>1376</v>
      </c>
      <c r="H86" s="876"/>
    </row>
    <row r="87" spans="1:8" ht="33">
      <c r="A87" s="875">
        <v>5</v>
      </c>
      <c r="B87" s="732" t="s">
        <v>1377</v>
      </c>
      <c r="C87" s="876" t="s">
        <v>55</v>
      </c>
      <c r="D87" s="877">
        <v>130.65729999999999</v>
      </c>
      <c r="E87" s="733" t="s">
        <v>265</v>
      </c>
      <c r="F87" s="876" t="s">
        <v>1378</v>
      </c>
      <c r="G87" s="732" t="s">
        <v>1379</v>
      </c>
      <c r="H87" s="876" t="s">
        <v>1380</v>
      </c>
    </row>
    <row r="88" spans="1:8" ht="33">
      <c r="A88" s="875">
        <v>6</v>
      </c>
      <c r="B88" s="732" t="s">
        <v>1381</v>
      </c>
      <c r="C88" s="876" t="s">
        <v>117</v>
      </c>
      <c r="D88" s="877">
        <v>0.87607000000000013</v>
      </c>
      <c r="E88" s="733" t="s">
        <v>261</v>
      </c>
      <c r="F88" s="876" t="s">
        <v>1382</v>
      </c>
      <c r="G88" s="732" t="s">
        <v>1383</v>
      </c>
      <c r="H88" s="876"/>
    </row>
    <row r="89" spans="1:8" ht="33">
      <c r="A89" s="875">
        <v>7</v>
      </c>
      <c r="B89" s="732" t="s">
        <v>1384</v>
      </c>
      <c r="C89" s="876" t="s">
        <v>129</v>
      </c>
      <c r="D89" s="877">
        <v>0.21823000000000001</v>
      </c>
      <c r="E89" s="733" t="s">
        <v>541</v>
      </c>
      <c r="F89" s="876" t="s">
        <v>1385</v>
      </c>
      <c r="G89" s="732" t="s">
        <v>1386</v>
      </c>
      <c r="H89" s="876"/>
    </row>
    <row r="90" spans="1:8" ht="49.5">
      <c r="A90" s="875">
        <v>8</v>
      </c>
      <c r="B90" s="732" t="s">
        <v>1387</v>
      </c>
      <c r="C90" s="876" t="s">
        <v>77</v>
      </c>
      <c r="D90" s="877">
        <v>3.50135</v>
      </c>
      <c r="E90" s="733" t="s">
        <v>259</v>
      </c>
      <c r="F90" s="876" t="s">
        <v>1388</v>
      </c>
      <c r="G90" s="732" t="s">
        <v>1389</v>
      </c>
      <c r="H90" s="876"/>
    </row>
    <row r="91" spans="1:8" ht="49.5">
      <c r="A91" s="875">
        <v>9</v>
      </c>
      <c r="B91" s="732" t="s">
        <v>1390</v>
      </c>
      <c r="C91" s="876" t="s">
        <v>117</v>
      </c>
      <c r="D91" s="877">
        <v>0.17415999999999998</v>
      </c>
      <c r="E91" s="733" t="s">
        <v>454</v>
      </c>
      <c r="F91" s="876" t="s">
        <v>1391</v>
      </c>
      <c r="G91" s="732" t="s">
        <v>1392</v>
      </c>
      <c r="H91" s="876"/>
    </row>
    <row r="92" spans="1:8" ht="33">
      <c r="A92" s="875">
        <v>10</v>
      </c>
      <c r="B92" s="732" t="s">
        <v>1393</v>
      </c>
      <c r="C92" s="876" t="s">
        <v>16</v>
      </c>
      <c r="D92" s="877">
        <v>4.5429999999999998E-2</v>
      </c>
      <c r="E92" s="733" t="s">
        <v>271</v>
      </c>
      <c r="F92" s="876" t="s">
        <v>1394</v>
      </c>
      <c r="G92" s="732" t="s">
        <v>1395</v>
      </c>
      <c r="H92" s="876"/>
    </row>
    <row r="93" spans="1:8" ht="82.5">
      <c r="A93" s="875">
        <v>11</v>
      </c>
      <c r="B93" s="732" t="s">
        <v>1396</v>
      </c>
      <c r="C93" s="876" t="s">
        <v>117</v>
      </c>
      <c r="D93" s="877">
        <v>0.27654000000000001</v>
      </c>
      <c r="E93" s="733" t="s">
        <v>265</v>
      </c>
      <c r="F93" s="876" t="s">
        <v>1397</v>
      </c>
      <c r="G93" s="732" t="s">
        <v>1398</v>
      </c>
      <c r="H93" s="876"/>
    </row>
    <row r="94" spans="1:8" ht="82.5">
      <c r="A94" s="875">
        <v>12</v>
      </c>
      <c r="B94" s="732" t="s">
        <v>1396</v>
      </c>
      <c r="C94" s="876" t="s">
        <v>114</v>
      </c>
      <c r="D94" s="877">
        <v>0.91239999999999999</v>
      </c>
      <c r="E94" s="733" t="s">
        <v>265</v>
      </c>
      <c r="F94" s="876" t="s">
        <v>1397</v>
      </c>
      <c r="G94" s="732" t="s">
        <v>1399</v>
      </c>
      <c r="H94" s="876"/>
    </row>
    <row r="95" spans="1:8" ht="33">
      <c r="A95" s="875">
        <v>13</v>
      </c>
      <c r="B95" s="732" t="s">
        <v>1400</v>
      </c>
      <c r="C95" s="876" t="s">
        <v>77</v>
      </c>
      <c r="D95" s="877">
        <v>4.2889200000000001</v>
      </c>
      <c r="E95" s="733" t="s">
        <v>281</v>
      </c>
      <c r="F95" s="876" t="s">
        <v>1401</v>
      </c>
      <c r="G95" s="732" t="s">
        <v>1402</v>
      </c>
      <c r="H95" s="876" t="s">
        <v>1403</v>
      </c>
    </row>
    <row r="96" spans="1:8" ht="49.5">
      <c r="A96" s="875">
        <v>14</v>
      </c>
      <c r="B96" s="732" t="s">
        <v>1404</v>
      </c>
      <c r="C96" s="876" t="s">
        <v>77</v>
      </c>
      <c r="D96" s="877">
        <v>2.205E-2</v>
      </c>
      <c r="E96" s="733" t="s">
        <v>417</v>
      </c>
      <c r="F96" s="876" t="s">
        <v>1405</v>
      </c>
      <c r="G96" s="732" t="s">
        <v>1406</v>
      </c>
      <c r="H96" s="876" t="s">
        <v>1407</v>
      </c>
    </row>
    <row r="97" spans="1:8" ht="49.5">
      <c r="A97" s="875">
        <v>15</v>
      </c>
      <c r="B97" s="732" t="s">
        <v>1408</v>
      </c>
      <c r="C97" s="876" t="s">
        <v>77</v>
      </c>
      <c r="D97" s="877">
        <v>8.5750000000000007E-2</v>
      </c>
      <c r="E97" s="733" t="s">
        <v>265</v>
      </c>
      <c r="F97" s="876" t="s">
        <v>1409</v>
      </c>
      <c r="G97" s="732" t="s">
        <v>1410</v>
      </c>
      <c r="H97" s="876" t="s">
        <v>1411</v>
      </c>
    </row>
    <row r="98" spans="1:8" ht="33">
      <c r="A98" s="875">
        <v>16</v>
      </c>
      <c r="B98" s="732" t="s">
        <v>1412</v>
      </c>
      <c r="C98" s="876" t="s">
        <v>129</v>
      </c>
      <c r="D98" s="877">
        <v>0.50007000000000001</v>
      </c>
      <c r="E98" s="733" t="s">
        <v>265</v>
      </c>
      <c r="F98" s="876" t="s">
        <v>1413</v>
      </c>
      <c r="G98" s="732" t="s">
        <v>1414</v>
      </c>
      <c r="H98" s="876"/>
    </row>
    <row r="99" spans="1:8" ht="33">
      <c r="A99" s="875">
        <v>17</v>
      </c>
      <c r="B99" s="732" t="s">
        <v>1415</v>
      </c>
      <c r="C99" s="876" t="s">
        <v>77</v>
      </c>
      <c r="D99" s="877">
        <v>0.13800999999999999</v>
      </c>
      <c r="E99" s="733" t="s">
        <v>251</v>
      </c>
      <c r="F99" s="876" t="s">
        <v>1416</v>
      </c>
      <c r="G99" s="732" t="s">
        <v>1417</v>
      </c>
      <c r="H99" s="876" t="s">
        <v>1418</v>
      </c>
    </row>
    <row r="100" spans="1:8" ht="49.5">
      <c r="A100" s="875">
        <v>18</v>
      </c>
      <c r="B100" s="732" t="s">
        <v>1419</v>
      </c>
      <c r="C100" s="876" t="s">
        <v>77</v>
      </c>
      <c r="D100" s="877">
        <v>0.80798000000000003</v>
      </c>
      <c r="E100" s="733" t="s">
        <v>274</v>
      </c>
      <c r="F100" s="876" t="s">
        <v>1420</v>
      </c>
      <c r="G100" s="732" t="s">
        <v>1421</v>
      </c>
      <c r="H100" s="876" t="s">
        <v>1422</v>
      </c>
    </row>
    <row r="101" spans="1:8" ht="49.5">
      <c r="A101" s="875">
        <v>19</v>
      </c>
      <c r="B101" s="732" t="s">
        <v>1423</v>
      </c>
      <c r="C101" s="876" t="s">
        <v>123</v>
      </c>
      <c r="D101" s="877">
        <v>0.13134999999999999</v>
      </c>
      <c r="E101" s="733" t="s">
        <v>554</v>
      </c>
      <c r="F101" s="876" t="s">
        <v>1424</v>
      </c>
      <c r="G101" s="732" t="s">
        <v>1425</v>
      </c>
      <c r="H101" s="876"/>
    </row>
    <row r="102" spans="1:8" ht="33">
      <c r="A102" s="875">
        <v>20</v>
      </c>
      <c r="B102" s="732" t="s">
        <v>1426</v>
      </c>
      <c r="C102" s="876" t="s">
        <v>117</v>
      </c>
      <c r="D102" s="877">
        <v>0.10474000000000001</v>
      </c>
      <c r="E102" s="733" t="s">
        <v>603</v>
      </c>
      <c r="F102" s="876" t="s">
        <v>1427</v>
      </c>
      <c r="G102" s="732" t="s">
        <v>1428</v>
      </c>
      <c r="H102" s="876"/>
    </row>
    <row r="103" spans="1:8" ht="49.5">
      <c r="A103" s="875">
        <v>21</v>
      </c>
      <c r="B103" s="732" t="s">
        <v>1429</v>
      </c>
      <c r="C103" s="876" t="s">
        <v>77</v>
      </c>
      <c r="D103" s="877">
        <v>2.4522400000000002</v>
      </c>
      <c r="E103" s="733" t="s">
        <v>484</v>
      </c>
      <c r="F103" s="876" t="s">
        <v>1430</v>
      </c>
      <c r="G103" s="732" t="s">
        <v>1431</v>
      </c>
      <c r="H103" s="876"/>
    </row>
    <row r="104" spans="1:8" ht="66">
      <c r="A104" s="875">
        <v>22</v>
      </c>
      <c r="B104" s="732" t="s">
        <v>1432</v>
      </c>
      <c r="C104" s="876" t="s">
        <v>117</v>
      </c>
      <c r="D104" s="877">
        <v>0.10249999999999999</v>
      </c>
      <c r="E104" s="733" t="s">
        <v>444</v>
      </c>
      <c r="F104" s="876" t="s">
        <v>1433</v>
      </c>
      <c r="G104" s="732" t="s">
        <v>1434</v>
      </c>
      <c r="H104" s="876"/>
    </row>
    <row r="105" spans="1:8" ht="49.5">
      <c r="A105" s="875">
        <v>23</v>
      </c>
      <c r="B105" s="732" t="s">
        <v>1435</v>
      </c>
      <c r="C105" s="876" t="s">
        <v>14</v>
      </c>
      <c r="D105" s="877">
        <v>1.093E-2</v>
      </c>
      <c r="E105" s="733" t="s">
        <v>454</v>
      </c>
      <c r="F105" s="876" t="s">
        <v>1436</v>
      </c>
      <c r="G105" s="732" t="s">
        <v>1437</v>
      </c>
      <c r="H105" s="876"/>
    </row>
    <row r="106" spans="1:8" ht="49.5">
      <c r="A106" s="875">
        <v>24</v>
      </c>
      <c r="B106" s="732" t="s">
        <v>1438</v>
      </c>
      <c r="C106" s="876" t="s">
        <v>98</v>
      </c>
      <c r="D106" s="877">
        <v>0.24431999999999998</v>
      </c>
      <c r="E106" s="733" t="s">
        <v>274</v>
      </c>
      <c r="F106" s="876" t="s">
        <v>1439</v>
      </c>
      <c r="G106" s="732" t="s">
        <v>1440</v>
      </c>
      <c r="H106" s="876"/>
    </row>
    <row r="107" spans="1:8" ht="66">
      <c r="A107" s="875">
        <v>25</v>
      </c>
      <c r="B107" s="732" t="s">
        <v>1441</v>
      </c>
      <c r="C107" s="876" t="s">
        <v>1442</v>
      </c>
      <c r="D107" s="877">
        <v>2.4590299999999998</v>
      </c>
      <c r="E107" s="733" t="s">
        <v>603</v>
      </c>
      <c r="F107" s="876" t="s">
        <v>1443</v>
      </c>
      <c r="G107" s="732" t="s">
        <v>1444</v>
      </c>
      <c r="H107" s="876"/>
    </row>
    <row r="108" spans="1:8" ht="49.5">
      <c r="A108" s="875">
        <v>26</v>
      </c>
      <c r="B108" s="732" t="s">
        <v>1445</v>
      </c>
      <c r="C108" s="876" t="s">
        <v>98</v>
      </c>
      <c r="D108" s="877">
        <v>0.20554</v>
      </c>
      <c r="E108" s="733" t="s">
        <v>541</v>
      </c>
      <c r="F108" s="876" t="s">
        <v>1439</v>
      </c>
      <c r="G108" s="732" t="s">
        <v>1446</v>
      </c>
      <c r="H108" s="876"/>
    </row>
    <row r="109" spans="1:8" ht="33">
      <c r="A109" s="875">
        <v>27</v>
      </c>
      <c r="B109" s="732" t="s">
        <v>1447</v>
      </c>
      <c r="C109" s="876" t="s">
        <v>80</v>
      </c>
      <c r="D109" s="877">
        <v>0.32458999999999999</v>
      </c>
      <c r="E109" s="733" t="s">
        <v>603</v>
      </c>
      <c r="F109" s="876" t="s">
        <v>1448</v>
      </c>
      <c r="G109" s="732" t="s">
        <v>1449</v>
      </c>
      <c r="H109" s="876"/>
    </row>
    <row r="110" spans="1:8" ht="82.5">
      <c r="A110" s="875">
        <v>28</v>
      </c>
      <c r="B110" s="732" t="s">
        <v>1450</v>
      </c>
      <c r="C110" s="876" t="s">
        <v>117</v>
      </c>
      <c r="D110" s="877">
        <v>0.1832</v>
      </c>
      <c r="E110" s="733" t="s">
        <v>603</v>
      </c>
      <c r="F110" s="876" t="s">
        <v>1451</v>
      </c>
      <c r="G110" s="732" t="s">
        <v>1452</v>
      </c>
      <c r="H110" s="876" t="s">
        <v>1453</v>
      </c>
    </row>
    <row r="111" spans="1:8" ht="66">
      <c r="A111" s="875">
        <v>29</v>
      </c>
      <c r="B111" s="732" t="s">
        <v>1454</v>
      </c>
      <c r="C111" s="876" t="s">
        <v>80</v>
      </c>
      <c r="D111" s="877">
        <v>0.51602999999999999</v>
      </c>
      <c r="E111" s="733" t="s">
        <v>427</v>
      </c>
      <c r="F111" s="876" t="s">
        <v>1455</v>
      </c>
      <c r="G111" s="732" t="s">
        <v>1456</v>
      </c>
      <c r="H111" s="876"/>
    </row>
    <row r="112" spans="1:8" ht="49.5">
      <c r="A112" s="875">
        <v>30</v>
      </c>
      <c r="B112" s="732" t="s">
        <v>1457</v>
      </c>
      <c r="C112" s="876" t="s">
        <v>129</v>
      </c>
      <c r="D112" s="877">
        <v>1.6631</v>
      </c>
      <c r="E112" s="733" t="s">
        <v>420</v>
      </c>
      <c r="F112" s="876" t="s">
        <v>1458</v>
      </c>
      <c r="G112" s="732" t="s">
        <v>1459</v>
      </c>
      <c r="H112" s="876"/>
    </row>
    <row r="113" spans="1:8" ht="33">
      <c r="A113" s="875">
        <v>31</v>
      </c>
      <c r="B113" s="732" t="s">
        <v>1460</v>
      </c>
      <c r="C113" s="876" t="s">
        <v>77</v>
      </c>
      <c r="D113" s="877">
        <v>1.0563</v>
      </c>
      <c r="E113" s="733" t="s">
        <v>251</v>
      </c>
      <c r="F113" s="876" t="s">
        <v>1461</v>
      </c>
      <c r="G113" s="732" t="s">
        <v>1462</v>
      </c>
      <c r="H113" s="876"/>
    </row>
    <row r="114" spans="1:8" ht="49.5">
      <c r="A114" s="875">
        <v>32</v>
      </c>
      <c r="B114" s="732" t="s">
        <v>1463</v>
      </c>
      <c r="C114" s="876" t="s">
        <v>123</v>
      </c>
      <c r="D114" s="877">
        <v>6.7830000000000001E-2</v>
      </c>
      <c r="E114" s="733" t="s">
        <v>603</v>
      </c>
      <c r="F114" s="876" t="s">
        <v>1436</v>
      </c>
      <c r="G114" s="732" t="s">
        <v>1464</v>
      </c>
      <c r="H114" s="876"/>
    </row>
    <row r="115" spans="1:8" ht="33">
      <c r="A115" s="875">
        <v>33</v>
      </c>
      <c r="B115" s="732" t="s">
        <v>1465</v>
      </c>
      <c r="C115" s="876" t="s">
        <v>94</v>
      </c>
      <c r="D115" s="877">
        <v>0.53</v>
      </c>
      <c r="E115" s="733" t="s">
        <v>603</v>
      </c>
      <c r="F115" s="876" t="s">
        <v>1466</v>
      </c>
      <c r="G115" s="732" t="s">
        <v>1467</v>
      </c>
      <c r="H115" s="876"/>
    </row>
    <row r="116" spans="1:8" ht="49.5">
      <c r="A116" s="875">
        <v>34</v>
      </c>
      <c r="B116" s="732" t="s">
        <v>1468</v>
      </c>
      <c r="C116" s="876" t="s">
        <v>77</v>
      </c>
      <c r="D116" s="877">
        <v>0.98398999999999992</v>
      </c>
      <c r="E116" s="733" t="s">
        <v>675</v>
      </c>
      <c r="F116" s="876" t="s">
        <v>1469</v>
      </c>
      <c r="G116" s="732" t="s">
        <v>1470</v>
      </c>
      <c r="H116" s="876"/>
    </row>
    <row r="117" spans="1:8" ht="33">
      <c r="A117" s="875">
        <v>35</v>
      </c>
      <c r="B117" s="732" t="s">
        <v>1471</v>
      </c>
      <c r="C117" s="876" t="s">
        <v>77</v>
      </c>
      <c r="D117" s="877">
        <v>0.14069000000000001</v>
      </c>
      <c r="E117" s="733" t="s">
        <v>454</v>
      </c>
      <c r="F117" s="876" t="s">
        <v>1472</v>
      </c>
      <c r="G117" s="878" t="s">
        <v>1473</v>
      </c>
      <c r="H117" s="876"/>
    </row>
    <row r="118" spans="1:8" ht="66">
      <c r="A118" s="875">
        <v>36</v>
      </c>
      <c r="B118" s="732" t="s">
        <v>1474</v>
      </c>
      <c r="C118" s="876" t="s">
        <v>80</v>
      </c>
      <c r="D118" s="877">
        <v>0.12598000000000001</v>
      </c>
      <c r="E118" s="733" t="s">
        <v>274</v>
      </c>
      <c r="F118" s="876" t="s">
        <v>1475</v>
      </c>
      <c r="G118" s="732" t="s">
        <v>1476</v>
      </c>
      <c r="H118" s="876"/>
    </row>
    <row r="119" spans="1:8">
      <c r="A119" s="875">
        <v>37</v>
      </c>
      <c r="B119" s="732" t="s">
        <v>1477</v>
      </c>
      <c r="C119" s="876" t="s">
        <v>16</v>
      </c>
      <c r="D119" s="877">
        <v>0.30407000000000001</v>
      </c>
      <c r="E119" s="733" t="s">
        <v>440</v>
      </c>
      <c r="F119" s="876"/>
      <c r="G119" s="732"/>
      <c r="H119" s="876"/>
    </row>
    <row r="120" spans="1:8" ht="33">
      <c r="A120" s="875">
        <v>38</v>
      </c>
      <c r="B120" s="732" t="s">
        <v>928</v>
      </c>
      <c r="C120" s="411" t="s">
        <v>1637</v>
      </c>
      <c r="D120" s="877">
        <v>0.8</v>
      </c>
      <c r="E120" s="733" t="s">
        <v>251</v>
      </c>
      <c r="F120" s="876"/>
      <c r="G120" s="732"/>
      <c r="H120" s="876"/>
    </row>
    <row r="121" spans="1:8" ht="33">
      <c r="A121" s="875">
        <v>39</v>
      </c>
      <c r="B121" s="732" t="s">
        <v>1478</v>
      </c>
      <c r="C121" s="876" t="s">
        <v>96</v>
      </c>
      <c r="D121" s="877">
        <v>0.38</v>
      </c>
      <c r="E121" s="733" t="s">
        <v>291</v>
      </c>
      <c r="F121" s="876"/>
      <c r="G121" s="732"/>
      <c r="H121" s="876"/>
    </row>
    <row r="122" spans="1:8">
      <c r="A122" s="744"/>
      <c r="B122" s="739"/>
      <c r="C122" s="745"/>
      <c r="D122" s="738"/>
      <c r="E122" s="740"/>
      <c r="F122" s="745"/>
      <c r="G122" s="739"/>
      <c r="H122" s="745"/>
    </row>
  </sheetData>
  <mergeCells count="2">
    <mergeCell ref="A2:F2"/>
    <mergeCell ref="C4:D4"/>
  </mergeCells>
  <pageMargins left="0.24" right="0.19685039370078741" top="0.70866141732283472" bottom="0.55118110236220474" header="0.31496062992125984" footer="0.19685039370078741"/>
  <pageSetup paperSize="9" scale="75" orientation="landscape" verticalDpi="0"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showZeros="0" view="pageBreakPreview" zoomScaleSheetLayoutView="100" workbookViewId="0">
      <pane xSplit="4" ySplit="7" topLeftCell="E8" activePane="bottomRight" state="frozen"/>
      <selection pane="topRight" activeCell="E1" sqref="E1"/>
      <selection pane="bottomLeft" activeCell="A8" sqref="A8"/>
      <selection pane="bottomRight" activeCell="E10" sqref="E10"/>
    </sheetView>
  </sheetViews>
  <sheetFormatPr defaultRowHeight="16.5"/>
  <cols>
    <col min="1" max="1" width="5.3046875" style="187" customWidth="1"/>
    <col min="2" max="2" width="35.3046875" style="187" customWidth="1"/>
    <col min="3" max="3" width="6.07421875" style="212" customWidth="1"/>
    <col min="4" max="4" width="11.07421875" style="187" customWidth="1"/>
    <col min="5" max="5" width="8.4609375" style="187" bestFit="1" customWidth="1"/>
    <col min="6" max="8" width="6.84375" style="187" bestFit="1" customWidth="1"/>
    <col min="9" max="14" width="7.3046875" style="187" bestFit="1" customWidth="1"/>
    <col min="15" max="15" width="9.07421875" style="187" bestFit="1" customWidth="1"/>
    <col min="16" max="20" width="7.3046875" style="187" bestFit="1" customWidth="1"/>
    <col min="21" max="21" width="8.4609375" style="187" bestFit="1" customWidth="1"/>
    <col min="22" max="23" width="7.3046875" style="187" bestFit="1" customWidth="1"/>
    <col min="24" max="25" width="8.4609375" style="187" bestFit="1" customWidth="1"/>
    <col min="26" max="29" width="7.69140625" style="187" bestFit="1" customWidth="1"/>
    <col min="30" max="31" width="8.4609375" style="187" bestFit="1" customWidth="1"/>
    <col min="32" max="256" width="9.23046875" style="187"/>
    <col min="257" max="257" width="4.69140625" style="187" customWidth="1"/>
    <col min="258" max="258" width="35.3046875" style="187" customWidth="1"/>
    <col min="259" max="259" width="6.07421875" style="187" customWidth="1"/>
    <col min="260" max="260" width="11.07421875" style="187" customWidth="1"/>
    <col min="261" max="261" width="5.765625" style="187" customWidth="1"/>
    <col min="262" max="262" width="5.69140625" style="187" customWidth="1"/>
    <col min="263" max="263" width="5.3046875" style="187" customWidth="1"/>
    <col min="264" max="264" width="6.07421875" style="187" customWidth="1"/>
    <col min="265" max="512" width="9.23046875" style="187"/>
    <col min="513" max="513" width="4.69140625" style="187" customWidth="1"/>
    <col min="514" max="514" width="35.3046875" style="187" customWidth="1"/>
    <col min="515" max="515" width="6.07421875" style="187" customWidth="1"/>
    <col min="516" max="516" width="11.07421875" style="187" customWidth="1"/>
    <col min="517" max="517" width="5.765625" style="187" customWidth="1"/>
    <col min="518" max="518" width="5.69140625" style="187" customWidth="1"/>
    <col min="519" max="519" width="5.3046875" style="187" customWidth="1"/>
    <col min="520" max="520" width="6.07421875" style="187" customWidth="1"/>
    <col min="521" max="768" width="9.23046875" style="187"/>
    <col min="769" max="769" width="4.69140625" style="187" customWidth="1"/>
    <col min="770" max="770" width="35.3046875" style="187" customWidth="1"/>
    <col min="771" max="771" width="6.07421875" style="187" customWidth="1"/>
    <col min="772" max="772" width="11.07421875" style="187" customWidth="1"/>
    <col min="773" max="773" width="5.765625" style="187" customWidth="1"/>
    <col min="774" max="774" width="5.69140625" style="187" customWidth="1"/>
    <col min="775" max="775" width="5.3046875" style="187" customWidth="1"/>
    <col min="776" max="776" width="6.07421875" style="187" customWidth="1"/>
    <col min="777" max="1024" width="9.23046875" style="187"/>
    <col min="1025" max="1025" width="4.69140625" style="187" customWidth="1"/>
    <col min="1026" max="1026" width="35.3046875" style="187" customWidth="1"/>
    <col min="1027" max="1027" width="6.07421875" style="187" customWidth="1"/>
    <col min="1028" max="1028" width="11.07421875" style="187" customWidth="1"/>
    <col min="1029" max="1029" width="5.765625" style="187" customWidth="1"/>
    <col min="1030" max="1030" width="5.69140625" style="187" customWidth="1"/>
    <col min="1031" max="1031" width="5.3046875" style="187" customWidth="1"/>
    <col min="1032" max="1032" width="6.07421875" style="187" customWidth="1"/>
    <col min="1033" max="1280" width="9.23046875" style="187"/>
    <col min="1281" max="1281" width="4.69140625" style="187" customWidth="1"/>
    <col min="1282" max="1282" width="35.3046875" style="187" customWidth="1"/>
    <col min="1283" max="1283" width="6.07421875" style="187" customWidth="1"/>
    <col min="1284" max="1284" width="11.07421875" style="187" customWidth="1"/>
    <col min="1285" max="1285" width="5.765625" style="187" customWidth="1"/>
    <col min="1286" max="1286" width="5.69140625" style="187" customWidth="1"/>
    <col min="1287" max="1287" width="5.3046875" style="187" customWidth="1"/>
    <col min="1288" max="1288" width="6.07421875" style="187" customWidth="1"/>
    <col min="1289" max="1536" width="9.23046875" style="187"/>
    <col min="1537" max="1537" width="4.69140625" style="187" customWidth="1"/>
    <col min="1538" max="1538" width="35.3046875" style="187" customWidth="1"/>
    <col min="1539" max="1539" width="6.07421875" style="187" customWidth="1"/>
    <col min="1540" max="1540" width="11.07421875" style="187" customWidth="1"/>
    <col min="1541" max="1541" width="5.765625" style="187" customWidth="1"/>
    <col min="1542" max="1542" width="5.69140625" style="187" customWidth="1"/>
    <col min="1543" max="1543" width="5.3046875" style="187" customWidth="1"/>
    <col min="1544" max="1544" width="6.07421875" style="187" customWidth="1"/>
    <col min="1545" max="1792" width="9.23046875" style="187"/>
    <col min="1793" max="1793" width="4.69140625" style="187" customWidth="1"/>
    <col min="1794" max="1794" width="35.3046875" style="187" customWidth="1"/>
    <col min="1795" max="1795" width="6.07421875" style="187" customWidth="1"/>
    <col min="1796" max="1796" width="11.07421875" style="187" customWidth="1"/>
    <col min="1797" max="1797" width="5.765625" style="187" customWidth="1"/>
    <col min="1798" max="1798" width="5.69140625" style="187" customWidth="1"/>
    <col min="1799" max="1799" width="5.3046875" style="187" customWidth="1"/>
    <col min="1800" max="1800" width="6.07421875" style="187" customWidth="1"/>
    <col min="1801" max="2048" width="9.23046875" style="187"/>
    <col min="2049" max="2049" width="4.69140625" style="187" customWidth="1"/>
    <col min="2050" max="2050" width="35.3046875" style="187" customWidth="1"/>
    <col min="2051" max="2051" width="6.07421875" style="187" customWidth="1"/>
    <col min="2052" max="2052" width="11.07421875" style="187" customWidth="1"/>
    <col min="2053" max="2053" width="5.765625" style="187" customWidth="1"/>
    <col min="2054" max="2054" width="5.69140625" style="187" customWidth="1"/>
    <col min="2055" max="2055" width="5.3046875" style="187" customWidth="1"/>
    <col min="2056" max="2056" width="6.07421875" style="187" customWidth="1"/>
    <col min="2057" max="2304" width="9.23046875" style="187"/>
    <col min="2305" max="2305" width="4.69140625" style="187" customWidth="1"/>
    <col min="2306" max="2306" width="35.3046875" style="187" customWidth="1"/>
    <col min="2307" max="2307" width="6.07421875" style="187" customWidth="1"/>
    <col min="2308" max="2308" width="11.07421875" style="187" customWidth="1"/>
    <col min="2309" max="2309" width="5.765625" style="187" customWidth="1"/>
    <col min="2310" max="2310" width="5.69140625" style="187" customWidth="1"/>
    <col min="2311" max="2311" width="5.3046875" style="187" customWidth="1"/>
    <col min="2312" max="2312" width="6.07421875" style="187" customWidth="1"/>
    <col min="2313" max="2560" width="9.23046875" style="187"/>
    <col min="2561" max="2561" width="4.69140625" style="187" customWidth="1"/>
    <col min="2562" max="2562" width="35.3046875" style="187" customWidth="1"/>
    <col min="2563" max="2563" width="6.07421875" style="187" customWidth="1"/>
    <col min="2564" max="2564" width="11.07421875" style="187" customWidth="1"/>
    <col min="2565" max="2565" width="5.765625" style="187" customWidth="1"/>
    <col min="2566" max="2566" width="5.69140625" style="187" customWidth="1"/>
    <col min="2567" max="2567" width="5.3046875" style="187" customWidth="1"/>
    <col min="2568" max="2568" width="6.07421875" style="187" customWidth="1"/>
    <col min="2569" max="2816" width="9.23046875" style="187"/>
    <col min="2817" max="2817" width="4.69140625" style="187" customWidth="1"/>
    <col min="2818" max="2818" width="35.3046875" style="187" customWidth="1"/>
    <col min="2819" max="2819" width="6.07421875" style="187" customWidth="1"/>
    <col min="2820" max="2820" width="11.07421875" style="187" customWidth="1"/>
    <col min="2821" max="2821" width="5.765625" style="187" customWidth="1"/>
    <col min="2822" max="2822" width="5.69140625" style="187" customWidth="1"/>
    <col min="2823" max="2823" width="5.3046875" style="187" customWidth="1"/>
    <col min="2824" max="2824" width="6.07421875" style="187" customWidth="1"/>
    <col min="2825" max="3072" width="9.23046875" style="187"/>
    <col min="3073" max="3073" width="4.69140625" style="187" customWidth="1"/>
    <col min="3074" max="3074" width="35.3046875" style="187" customWidth="1"/>
    <col min="3075" max="3075" width="6.07421875" style="187" customWidth="1"/>
    <col min="3076" max="3076" width="11.07421875" style="187" customWidth="1"/>
    <col min="3077" max="3077" width="5.765625" style="187" customWidth="1"/>
    <col min="3078" max="3078" width="5.69140625" style="187" customWidth="1"/>
    <col min="3079" max="3079" width="5.3046875" style="187" customWidth="1"/>
    <col min="3080" max="3080" width="6.07421875" style="187" customWidth="1"/>
    <col min="3081" max="3328" width="9.23046875" style="187"/>
    <col min="3329" max="3329" width="4.69140625" style="187" customWidth="1"/>
    <col min="3330" max="3330" width="35.3046875" style="187" customWidth="1"/>
    <col min="3331" max="3331" width="6.07421875" style="187" customWidth="1"/>
    <col min="3332" max="3332" width="11.07421875" style="187" customWidth="1"/>
    <col min="3333" max="3333" width="5.765625" style="187" customWidth="1"/>
    <col min="3334" max="3334" width="5.69140625" style="187" customWidth="1"/>
    <col min="3335" max="3335" width="5.3046875" style="187" customWidth="1"/>
    <col min="3336" max="3336" width="6.07421875" style="187" customWidth="1"/>
    <col min="3337" max="3584" width="9.23046875" style="187"/>
    <col min="3585" max="3585" width="4.69140625" style="187" customWidth="1"/>
    <col min="3586" max="3586" width="35.3046875" style="187" customWidth="1"/>
    <col min="3587" max="3587" width="6.07421875" style="187" customWidth="1"/>
    <col min="3588" max="3588" width="11.07421875" style="187" customWidth="1"/>
    <col min="3589" max="3589" width="5.765625" style="187" customWidth="1"/>
    <col min="3590" max="3590" width="5.69140625" style="187" customWidth="1"/>
    <col min="3591" max="3591" width="5.3046875" style="187" customWidth="1"/>
    <col min="3592" max="3592" width="6.07421875" style="187" customWidth="1"/>
    <col min="3593" max="3840" width="9.23046875" style="187"/>
    <col min="3841" max="3841" width="4.69140625" style="187" customWidth="1"/>
    <col min="3842" max="3842" width="35.3046875" style="187" customWidth="1"/>
    <col min="3843" max="3843" width="6.07421875" style="187" customWidth="1"/>
    <col min="3844" max="3844" width="11.07421875" style="187" customWidth="1"/>
    <col min="3845" max="3845" width="5.765625" style="187" customWidth="1"/>
    <col min="3846" max="3846" width="5.69140625" style="187" customWidth="1"/>
    <col min="3847" max="3847" width="5.3046875" style="187" customWidth="1"/>
    <col min="3848" max="3848" width="6.07421875" style="187" customWidth="1"/>
    <col min="3849" max="4096" width="9.23046875" style="187"/>
    <col min="4097" max="4097" width="4.69140625" style="187" customWidth="1"/>
    <col min="4098" max="4098" width="35.3046875" style="187" customWidth="1"/>
    <col min="4099" max="4099" width="6.07421875" style="187" customWidth="1"/>
    <col min="4100" max="4100" width="11.07421875" style="187" customWidth="1"/>
    <col min="4101" max="4101" width="5.765625" style="187" customWidth="1"/>
    <col min="4102" max="4102" width="5.69140625" style="187" customWidth="1"/>
    <col min="4103" max="4103" width="5.3046875" style="187" customWidth="1"/>
    <col min="4104" max="4104" width="6.07421875" style="187" customWidth="1"/>
    <col min="4105" max="4352" width="9.23046875" style="187"/>
    <col min="4353" max="4353" width="4.69140625" style="187" customWidth="1"/>
    <col min="4354" max="4354" width="35.3046875" style="187" customWidth="1"/>
    <col min="4355" max="4355" width="6.07421875" style="187" customWidth="1"/>
    <col min="4356" max="4356" width="11.07421875" style="187" customWidth="1"/>
    <col min="4357" max="4357" width="5.765625" style="187" customWidth="1"/>
    <col min="4358" max="4358" width="5.69140625" style="187" customWidth="1"/>
    <col min="4359" max="4359" width="5.3046875" style="187" customWidth="1"/>
    <col min="4360" max="4360" width="6.07421875" style="187" customWidth="1"/>
    <col min="4361" max="4608" width="9.23046875" style="187"/>
    <col min="4609" max="4609" width="4.69140625" style="187" customWidth="1"/>
    <col min="4610" max="4610" width="35.3046875" style="187" customWidth="1"/>
    <col min="4611" max="4611" width="6.07421875" style="187" customWidth="1"/>
    <col min="4612" max="4612" width="11.07421875" style="187" customWidth="1"/>
    <col min="4613" max="4613" width="5.765625" style="187" customWidth="1"/>
    <col min="4614" max="4614" width="5.69140625" style="187" customWidth="1"/>
    <col min="4615" max="4615" width="5.3046875" style="187" customWidth="1"/>
    <col min="4616" max="4616" width="6.07421875" style="187" customWidth="1"/>
    <col min="4617" max="4864" width="9.23046875" style="187"/>
    <col min="4865" max="4865" width="4.69140625" style="187" customWidth="1"/>
    <col min="4866" max="4866" width="35.3046875" style="187" customWidth="1"/>
    <col min="4867" max="4867" width="6.07421875" style="187" customWidth="1"/>
    <col min="4868" max="4868" width="11.07421875" style="187" customWidth="1"/>
    <col min="4869" max="4869" width="5.765625" style="187" customWidth="1"/>
    <col min="4870" max="4870" width="5.69140625" style="187" customWidth="1"/>
    <col min="4871" max="4871" width="5.3046875" style="187" customWidth="1"/>
    <col min="4872" max="4872" width="6.07421875" style="187" customWidth="1"/>
    <col min="4873" max="5120" width="9.23046875" style="187"/>
    <col min="5121" max="5121" width="4.69140625" style="187" customWidth="1"/>
    <col min="5122" max="5122" width="35.3046875" style="187" customWidth="1"/>
    <col min="5123" max="5123" width="6.07421875" style="187" customWidth="1"/>
    <col min="5124" max="5124" width="11.07421875" style="187" customWidth="1"/>
    <col min="5125" max="5125" width="5.765625" style="187" customWidth="1"/>
    <col min="5126" max="5126" width="5.69140625" style="187" customWidth="1"/>
    <col min="5127" max="5127" width="5.3046875" style="187" customWidth="1"/>
    <col min="5128" max="5128" width="6.07421875" style="187" customWidth="1"/>
    <col min="5129" max="5376" width="9.23046875" style="187"/>
    <col min="5377" max="5377" width="4.69140625" style="187" customWidth="1"/>
    <col min="5378" max="5378" width="35.3046875" style="187" customWidth="1"/>
    <col min="5379" max="5379" width="6.07421875" style="187" customWidth="1"/>
    <col min="5380" max="5380" width="11.07421875" style="187" customWidth="1"/>
    <col min="5381" max="5381" width="5.765625" style="187" customWidth="1"/>
    <col min="5382" max="5382" width="5.69140625" style="187" customWidth="1"/>
    <col min="5383" max="5383" width="5.3046875" style="187" customWidth="1"/>
    <col min="5384" max="5384" width="6.07421875" style="187" customWidth="1"/>
    <col min="5385" max="5632" width="9.23046875" style="187"/>
    <col min="5633" max="5633" width="4.69140625" style="187" customWidth="1"/>
    <col min="5634" max="5634" width="35.3046875" style="187" customWidth="1"/>
    <col min="5635" max="5635" width="6.07421875" style="187" customWidth="1"/>
    <col min="5636" max="5636" width="11.07421875" style="187" customWidth="1"/>
    <col min="5637" max="5637" width="5.765625" style="187" customWidth="1"/>
    <col min="5638" max="5638" width="5.69140625" style="187" customWidth="1"/>
    <col min="5639" max="5639" width="5.3046875" style="187" customWidth="1"/>
    <col min="5640" max="5640" width="6.07421875" style="187" customWidth="1"/>
    <col min="5641" max="5888" width="9.23046875" style="187"/>
    <col min="5889" max="5889" width="4.69140625" style="187" customWidth="1"/>
    <col min="5890" max="5890" width="35.3046875" style="187" customWidth="1"/>
    <col min="5891" max="5891" width="6.07421875" style="187" customWidth="1"/>
    <col min="5892" max="5892" width="11.07421875" style="187" customWidth="1"/>
    <col min="5893" max="5893" width="5.765625" style="187" customWidth="1"/>
    <col min="5894" max="5894" width="5.69140625" style="187" customWidth="1"/>
    <col min="5895" max="5895" width="5.3046875" style="187" customWidth="1"/>
    <col min="5896" max="5896" width="6.07421875" style="187" customWidth="1"/>
    <col min="5897" max="6144" width="9.23046875" style="187"/>
    <col min="6145" max="6145" width="4.69140625" style="187" customWidth="1"/>
    <col min="6146" max="6146" width="35.3046875" style="187" customWidth="1"/>
    <col min="6147" max="6147" width="6.07421875" style="187" customWidth="1"/>
    <col min="6148" max="6148" width="11.07421875" style="187" customWidth="1"/>
    <col min="6149" max="6149" width="5.765625" style="187" customWidth="1"/>
    <col min="6150" max="6150" width="5.69140625" style="187" customWidth="1"/>
    <col min="6151" max="6151" width="5.3046875" style="187" customWidth="1"/>
    <col min="6152" max="6152" width="6.07421875" style="187" customWidth="1"/>
    <col min="6153" max="6400" width="9.23046875" style="187"/>
    <col min="6401" max="6401" width="4.69140625" style="187" customWidth="1"/>
    <col min="6402" max="6402" width="35.3046875" style="187" customWidth="1"/>
    <col min="6403" max="6403" width="6.07421875" style="187" customWidth="1"/>
    <col min="6404" max="6404" width="11.07421875" style="187" customWidth="1"/>
    <col min="6405" max="6405" width="5.765625" style="187" customWidth="1"/>
    <col min="6406" max="6406" width="5.69140625" style="187" customWidth="1"/>
    <col min="6407" max="6407" width="5.3046875" style="187" customWidth="1"/>
    <col min="6408" max="6408" width="6.07421875" style="187" customWidth="1"/>
    <col min="6409" max="6656" width="9.23046875" style="187"/>
    <col min="6657" max="6657" width="4.69140625" style="187" customWidth="1"/>
    <col min="6658" max="6658" width="35.3046875" style="187" customWidth="1"/>
    <col min="6659" max="6659" width="6.07421875" style="187" customWidth="1"/>
    <col min="6660" max="6660" width="11.07421875" style="187" customWidth="1"/>
    <col min="6661" max="6661" width="5.765625" style="187" customWidth="1"/>
    <col min="6662" max="6662" width="5.69140625" style="187" customWidth="1"/>
    <col min="6663" max="6663" width="5.3046875" style="187" customWidth="1"/>
    <col min="6664" max="6664" width="6.07421875" style="187" customWidth="1"/>
    <col min="6665" max="6912" width="9.23046875" style="187"/>
    <col min="6913" max="6913" width="4.69140625" style="187" customWidth="1"/>
    <col min="6914" max="6914" width="35.3046875" style="187" customWidth="1"/>
    <col min="6915" max="6915" width="6.07421875" style="187" customWidth="1"/>
    <col min="6916" max="6916" width="11.07421875" style="187" customWidth="1"/>
    <col min="6917" max="6917" width="5.765625" style="187" customWidth="1"/>
    <col min="6918" max="6918" width="5.69140625" style="187" customWidth="1"/>
    <col min="6919" max="6919" width="5.3046875" style="187" customWidth="1"/>
    <col min="6920" max="6920" width="6.07421875" style="187" customWidth="1"/>
    <col min="6921" max="7168" width="9.23046875" style="187"/>
    <col min="7169" max="7169" width="4.69140625" style="187" customWidth="1"/>
    <col min="7170" max="7170" width="35.3046875" style="187" customWidth="1"/>
    <col min="7171" max="7171" width="6.07421875" style="187" customWidth="1"/>
    <col min="7172" max="7172" width="11.07421875" style="187" customWidth="1"/>
    <col min="7173" max="7173" width="5.765625" style="187" customWidth="1"/>
    <col min="7174" max="7174" width="5.69140625" style="187" customWidth="1"/>
    <col min="7175" max="7175" width="5.3046875" style="187" customWidth="1"/>
    <col min="7176" max="7176" width="6.07421875" style="187" customWidth="1"/>
    <col min="7177" max="7424" width="9.23046875" style="187"/>
    <col min="7425" max="7425" width="4.69140625" style="187" customWidth="1"/>
    <col min="7426" max="7426" width="35.3046875" style="187" customWidth="1"/>
    <col min="7427" max="7427" width="6.07421875" style="187" customWidth="1"/>
    <col min="7428" max="7428" width="11.07421875" style="187" customWidth="1"/>
    <col min="7429" max="7429" width="5.765625" style="187" customWidth="1"/>
    <col min="7430" max="7430" width="5.69140625" style="187" customWidth="1"/>
    <col min="7431" max="7431" width="5.3046875" style="187" customWidth="1"/>
    <col min="7432" max="7432" width="6.07421875" style="187" customWidth="1"/>
    <col min="7433" max="7680" width="9.23046875" style="187"/>
    <col min="7681" max="7681" width="4.69140625" style="187" customWidth="1"/>
    <col min="7682" max="7682" width="35.3046875" style="187" customWidth="1"/>
    <col min="7683" max="7683" width="6.07421875" style="187" customWidth="1"/>
    <col min="7684" max="7684" width="11.07421875" style="187" customWidth="1"/>
    <col min="7685" max="7685" width="5.765625" style="187" customWidth="1"/>
    <col min="7686" max="7686" width="5.69140625" style="187" customWidth="1"/>
    <col min="7687" max="7687" width="5.3046875" style="187" customWidth="1"/>
    <col min="7688" max="7688" width="6.07421875" style="187" customWidth="1"/>
    <col min="7689" max="7936" width="9.23046875" style="187"/>
    <col min="7937" max="7937" width="4.69140625" style="187" customWidth="1"/>
    <col min="7938" max="7938" width="35.3046875" style="187" customWidth="1"/>
    <col min="7939" max="7939" width="6.07421875" style="187" customWidth="1"/>
    <col min="7940" max="7940" width="11.07421875" style="187" customWidth="1"/>
    <col min="7941" max="7941" width="5.765625" style="187" customWidth="1"/>
    <col min="7942" max="7942" width="5.69140625" style="187" customWidth="1"/>
    <col min="7943" max="7943" width="5.3046875" style="187" customWidth="1"/>
    <col min="7944" max="7944" width="6.07421875" style="187" customWidth="1"/>
    <col min="7945" max="8192" width="9.23046875" style="187"/>
    <col min="8193" max="8193" width="4.69140625" style="187" customWidth="1"/>
    <col min="8194" max="8194" width="35.3046875" style="187" customWidth="1"/>
    <col min="8195" max="8195" width="6.07421875" style="187" customWidth="1"/>
    <col min="8196" max="8196" width="11.07421875" style="187" customWidth="1"/>
    <col min="8197" max="8197" width="5.765625" style="187" customWidth="1"/>
    <col min="8198" max="8198" width="5.69140625" style="187" customWidth="1"/>
    <col min="8199" max="8199" width="5.3046875" style="187" customWidth="1"/>
    <col min="8200" max="8200" width="6.07421875" style="187" customWidth="1"/>
    <col min="8201" max="8448" width="9.23046875" style="187"/>
    <col min="8449" max="8449" width="4.69140625" style="187" customWidth="1"/>
    <col min="8450" max="8450" width="35.3046875" style="187" customWidth="1"/>
    <col min="8451" max="8451" width="6.07421875" style="187" customWidth="1"/>
    <col min="8452" max="8452" width="11.07421875" style="187" customWidth="1"/>
    <col min="8453" max="8453" width="5.765625" style="187" customWidth="1"/>
    <col min="8454" max="8454" width="5.69140625" style="187" customWidth="1"/>
    <col min="8455" max="8455" width="5.3046875" style="187" customWidth="1"/>
    <col min="8456" max="8456" width="6.07421875" style="187" customWidth="1"/>
    <col min="8457" max="8704" width="9.23046875" style="187"/>
    <col min="8705" max="8705" width="4.69140625" style="187" customWidth="1"/>
    <col min="8706" max="8706" width="35.3046875" style="187" customWidth="1"/>
    <col min="8707" max="8707" width="6.07421875" style="187" customWidth="1"/>
    <col min="8708" max="8708" width="11.07421875" style="187" customWidth="1"/>
    <col min="8709" max="8709" width="5.765625" style="187" customWidth="1"/>
    <col min="8710" max="8710" width="5.69140625" style="187" customWidth="1"/>
    <col min="8711" max="8711" width="5.3046875" style="187" customWidth="1"/>
    <col min="8712" max="8712" width="6.07421875" style="187" customWidth="1"/>
    <col min="8713" max="8960" width="9.23046875" style="187"/>
    <col min="8961" max="8961" width="4.69140625" style="187" customWidth="1"/>
    <col min="8962" max="8962" width="35.3046875" style="187" customWidth="1"/>
    <col min="8963" max="8963" width="6.07421875" style="187" customWidth="1"/>
    <col min="8964" max="8964" width="11.07421875" style="187" customWidth="1"/>
    <col min="8965" max="8965" width="5.765625" style="187" customWidth="1"/>
    <col min="8966" max="8966" width="5.69140625" style="187" customWidth="1"/>
    <col min="8967" max="8967" width="5.3046875" style="187" customWidth="1"/>
    <col min="8968" max="8968" width="6.07421875" style="187" customWidth="1"/>
    <col min="8969" max="9216" width="9.23046875" style="187"/>
    <col min="9217" max="9217" width="4.69140625" style="187" customWidth="1"/>
    <col min="9218" max="9218" width="35.3046875" style="187" customWidth="1"/>
    <col min="9219" max="9219" width="6.07421875" style="187" customWidth="1"/>
    <col min="9220" max="9220" width="11.07421875" style="187" customWidth="1"/>
    <col min="9221" max="9221" width="5.765625" style="187" customWidth="1"/>
    <col min="9222" max="9222" width="5.69140625" style="187" customWidth="1"/>
    <col min="9223" max="9223" width="5.3046875" style="187" customWidth="1"/>
    <col min="9224" max="9224" width="6.07421875" style="187" customWidth="1"/>
    <col min="9225" max="9472" width="9.23046875" style="187"/>
    <col min="9473" max="9473" width="4.69140625" style="187" customWidth="1"/>
    <col min="9474" max="9474" width="35.3046875" style="187" customWidth="1"/>
    <col min="9475" max="9475" width="6.07421875" style="187" customWidth="1"/>
    <col min="9476" max="9476" width="11.07421875" style="187" customWidth="1"/>
    <col min="9477" max="9477" width="5.765625" style="187" customWidth="1"/>
    <col min="9478" max="9478" width="5.69140625" style="187" customWidth="1"/>
    <col min="9479" max="9479" width="5.3046875" style="187" customWidth="1"/>
    <col min="9480" max="9480" width="6.07421875" style="187" customWidth="1"/>
    <col min="9481" max="9728" width="9.23046875" style="187"/>
    <col min="9729" max="9729" width="4.69140625" style="187" customWidth="1"/>
    <col min="9730" max="9730" width="35.3046875" style="187" customWidth="1"/>
    <col min="9731" max="9731" width="6.07421875" style="187" customWidth="1"/>
    <col min="9732" max="9732" width="11.07421875" style="187" customWidth="1"/>
    <col min="9733" max="9733" width="5.765625" style="187" customWidth="1"/>
    <col min="9734" max="9734" width="5.69140625" style="187" customWidth="1"/>
    <col min="9735" max="9735" width="5.3046875" style="187" customWidth="1"/>
    <col min="9736" max="9736" width="6.07421875" style="187" customWidth="1"/>
    <col min="9737" max="9984" width="9.23046875" style="187"/>
    <col min="9985" max="9985" width="4.69140625" style="187" customWidth="1"/>
    <col min="9986" max="9986" width="35.3046875" style="187" customWidth="1"/>
    <col min="9987" max="9987" width="6.07421875" style="187" customWidth="1"/>
    <col min="9988" max="9988" width="11.07421875" style="187" customWidth="1"/>
    <col min="9989" max="9989" width="5.765625" style="187" customWidth="1"/>
    <col min="9990" max="9990" width="5.69140625" style="187" customWidth="1"/>
    <col min="9991" max="9991" width="5.3046875" style="187" customWidth="1"/>
    <col min="9992" max="9992" width="6.07421875" style="187" customWidth="1"/>
    <col min="9993" max="10240" width="9.23046875" style="187"/>
    <col min="10241" max="10241" width="4.69140625" style="187" customWidth="1"/>
    <col min="10242" max="10242" width="35.3046875" style="187" customWidth="1"/>
    <col min="10243" max="10243" width="6.07421875" style="187" customWidth="1"/>
    <col min="10244" max="10244" width="11.07421875" style="187" customWidth="1"/>
    <col min="10245" max="10245" width="5.765625" style="187" customWidth="1"/>
    <col min="10246" max="10246" width="5.69140625" style="187" customWidth="1"/>
    <col min="10247" max="10247" width="5.3046875" style="187" customWidth="1"/>
    <col min="10248" max="10248" width="6.07421875" style="187" customWidth="1"/>
    <col min="10249" max="10496" width="9.23046875" style="187"/>
    <col min="10497" max="10497" width="4.69140625" style="187" customWidth="1"/>
    <col min="10498" max="10498" width="35.3046875" style="187" customWidth="1"/>
    <col min="10499" max="10499" width="6.07421875" style="187" customWidth="1"/>
    <col min="10500" max="10500" width="11.07421875" style="187" customWidth="1"/>
    <col min="10501" max="10501" width="5.765625" style="187" customWidth="1"/>
    <col min="10502" max="10502" width="5.69140625" style="187" customWidth="1"/>
    <col min="10503" max="10503" width="5.3046875" style="187" customWidth="1"/>
    <col min="10504" max="10504" width="6.07421875" style="187" customWidth="1"/>
    <col min="10505" max="10752" width="9.23046875" style="187"/>
    <col min="10753" max="10753" width="4.69140625" style="187" customWidth="1"/>
    <col min="10754" max="10754" width="35.3046875" style="187" customWidth="1"/>
    <col min="10755" max="10755" width="6.07421875" style="187" customWidth="1"/>
    <col min="10756" max="10756" width="11.07421875" style="187" customWidth="1"/>
    <col min="10757" max="10757" width="5.765625" style="187" customWidth="1"/>
    <col min="10758" max="10758" width="5.69140625" style="187" customWidth="1"/>
    <col min="10759" max="10759" width="5.3046875" style="187" customWidth="1"/>
    <col min="10760" max="10760" width="6.07421875" style="187" customWidth="1"/>
    <col min="10761" max="11008" width="9.23046875" style="187"/>
    <col min="11009" max="11009" width="4.69140625" style="187" customWidth="1"/>
    <col min="11010" max="11010" width="35.3046875" style="187" customWidth="1"/>
    <col min="11011" max="11011" width="6.07421875" style="187" customWidth="1"/>
    <col min="11012" max="11012" width="11.07421875" style="187" customWidth="1"/>
    <col min="11013" max="11013" width="5.765625" style="187" customWidth="1"/>
    <col min="11014" max="11014" width="5.69140625" style="187" customWidth="1"/>
    <col min="11015" max="11015" width="5.3046875" style="187" customWidth="1"/>
    <col min="11016" max="11016" width="6.07421875" style="187" customWidth="1"/>
    <col min="11017" max="11264" width="9.23046875" style="187"/>
    <col min="11265" max="11265" width="4.69140625" style="187" customWidth="1"/>
    <col min="11266" max="11266" width="35.3046875" style="187" customWidth="1"/>
    <col min="11267" max="11267" width="6.07421875" style="187" customWidth="1"/>
    <col min="11268" max="11268" width="11.07421875" style="187" customWidth="1"/>
    <col min="11269" max="11269" width="5.765625" style="187" customWidth="1"/>
    <col min="11270" max="11270" width="5.69140625" style="187" customWidth="1"/>
    <col min="11271" max="11271" width="5.3046875" style="187" customWidth="1"/>
    <col min="11272" max="11272" width="6.07421875" style="187" customWidth="1"/>
    <col min="11273" max="11520" width="9.23046875" style="187"/>
    <col min="11521" max="11521" width="4.69140625" style="187" customWidth="1"/>
    <col min="11522" max="11522" width="35.3046875" style="187" customWidth="1"/>
    <col min="11523" max="11523" width="6.07421875" style="187" customWidth="1"/>
    <col min="11524" max="11524" width="11.07421875" style="187" customWidth="1"/>
    <col min="11525" max="11525" width="5.765625" style="187" customWidth="1"/>
    <col min="11526" max="11526" width="5.69140625" style="187" customWidth="1"/>
    <col min="11527" max="11527" width="5.3046875" style="187" customWidth="1"/>
    <col min="11528" max="11528" width="6.07421875" style="187" customWidth="1"/>
    <col min="11529" max="11776" width="9.23046875" style="187"/>
    <col min="11777" max="11777" width="4.69140625" style="187" customWidth="1"/>
    <col min="11778" max="11778" width="35.3046875" style="187" customWidth="1"/>
    <col min="11779" max="11779" width="6.07421875" style="187" customWidth="1"/>
    <col min="11780" max="11780" width="11.07421875" style="187" customWidth="1"/>
    <col min="11781" max="11781" width="5.765625" style="187" customWidth="1"/>
    <col min="11782" max="11782" width="5.69140625" style="187" customWidth="1"/>
    <col min="11783" max="11783" width="5.3046875" style="187" customWidth="1"/>
    <col min="11784" max="11784" width="6.07421875" style="187" customWidth="1"/>
    <col min="11785" max="12032" width="9.23046875" style="187"/>
    <col min="12033" max="12033" width="4.69140625" style="187" customWidth="1"/>
    <col min="12034" max="12034" width="35.3046875" style="187" customWidth="1"/>
    <col min="12035" max="12035" width="6.07421875" style="187" customWidth="1"/>
    <col min="12036" max="12036" width="11.07421875" style="187" customWidth="1"/>
    <col min="12037" max="12037" width="5.765625" style="187" customWidth="1"/>
    <col min="12038" max="12038" width="5.69140625" style="187" customWidth="1"/>
    <col min="12039" max="12039" width="5.3046875" style="187" customWidth="1"/>
    <col min="12040" max="12040" width="6.07421875" style="187" customWidth="1"/>
    <col min="12041" max="12288" width="9.23046875" style="187"/>
    <col min="12289" max="12289" width="4.69140625" style="187" customWidth="1"/>
    <col min="12290" max="12290" width="35.3046875" style="187" customWidth="1"/>
    <col min="12291" max="12291" width="6.07421875" style="187" customWidth="1"/>
    <col min="12292" max="12292" width="11.07421875" style="187" customWidth="1"/>
    <col min="12293" max="12293" width="5.765625" style="187" customWidth="1"/>
    <col min="12294" max="12294" width="5.69140625" style="187" customWidth="1"/>
    <col min="12295" max="12295" width="5.3046875" style="187" customWidth="1"/>
    <col min="12296" max="12296" width="6.07421875" style="187" customWidth="1"/>
    <col min="12297" max="12544" width="9.23046875" style="187"/>
    <col min="12545" max="12545" width="4.69140625" style="187" customWidth="1"/>
    <col min="12546" max="12546" width="35.3046875" style="187" customWidth="1"/>
    <col min="12547" max="12547" width="6.07421875" style="187" customWidth="1"/>
    <col min="12548" max="12548" width="11.07421875" style="187" customWidth="1"/>
    <col min="12549" max="12549" width="5.765625" style="187" customWidth="1"/>
    <col min="12550" max="12550" width="5.69140625" style="187" customWidth="1"/>
    <col min="12551" max="12551" width="5.3046875" style="187" customWidth="1"/>
    <col min="12552" max="12552" width="6.07421875" style="187" customWidth="1"/>
    <col min="12553" max="12800" width="9.23046875" style="187"/>
    <col min="12801" max="12801" width="4.69140625" style="187" customWidth="1"/>
    <col min="12802" max="12802" width="35.3046875" style="187" customWidth="1"/>
    <col min="12803" max="12803" width="6.07421875" style="187" customWidth="1"/>
    <col min="12804" max="12804" width="11.07421875" style="187" customWidth="1"/>
    <col min="12805" max="12805" width="5.765625" style="187" customWidth="1"/>
    <col min="12806" max="12806" width="5.69140625" style="187" customWidth="1"/>
    <col min="12807" max="12807" width="5.3046875" style="187" customWidth="1"/>
    <col min="12808" max="12808" width="6.07421875" style="187" customWidth="1"/>
    <col min="12809" max="13056" width="9.23046875" style="187"/>
    <col min="13057" max="13057" width="4.69140625" style="187" customWidth="1"/>
    <col min="13058" max="13058" width="35.3046875" style="187" customWidth="1"/>
    <col min="13059" max="13059" width="6.07421875" style="187" customWidth="1"/>
    <col min="13060" max="13060" width="11.07421875" style="187" customWidth="1"/>
    <col min="13061" max="13061" width="5.765625" style="187" customWidth="1"/>
    <col min="13062" max="13062" width="5.69140625" style="187" customWidth="1"/>
    <col min="13063" max="13063" width="5.3046875" style="187" customWidth="1"/>
    <col min="13064" max="13064" width="6.07421875" style="187" customWidth="1"/>
    <col min="13065" max="13312" width="9.23046875" style="187"/>
    <col min="13313" max="13313" width="4.69140625" style="187" customWidth="1"/>
    <col min="13314" max="13314" width="35.3046875" style="187" customWidth="1"/>
    <col min="13315" max="13315" width="6.07421875" style="187" customWidth="1"/>
    <col min="13316" max="13316" width="11.07421875" style="187" customWidth="1"/>
    <col min="13317" max="13317" width="5.765625" style="187" customWidth="1"/>
    <col min="13318" max="13318" width="5.69140625" style="187" customWidth="1"/>
    <col min="13319" max="13319" width="5.3046875" style="187" customWidth="1"/>
    <col min="13320" max="13320" width="6.07421875" style="187" customWidth="1"/>
    <col min="13321" max="13568" width="9.23046875" style="187"/>
    <col min="13569" max="13569" width="4.69140625" style="187" customWidth="1"/>
    <col min="13570" max="13570" width="35.3046875" style="187" customWidth="1"/>
    <col min="13571" max="13571" width="6.07421875" style="187" customWidth="1"/>
    <col min="13572" max="13572" width="11.07421875" style="187" customWidth="1"/>
    <col min="13573" max="13573" width="5.765625" style="187" customWidth="1"/>
    <col min="13574" max="13574" width="5.69140625" style="187" customWidth="1"/>
    <col min="13575" max="13575" width="5.3046875" style="187" customWidth="1"/>
    <col min="13576" max="13576" width="6.07421875" style="187" customWidth="1"/>
    <col min="13577" max="13824" width="9.23046875" style="187"/>
    <col min="13825" max="13825" width="4.69140625" style="187" customWidth="1"/>
    <col min="13826" max="13826" width="35.3046875" style="187" customWidth="1"/>
    <col min="13827" max="13827" width="6.07421875" style="187" customWidth="1"/>
    <col min="13828" max="13828" width="11.07421875" style="187" customWidth="1"/>
    <col min="13829" max="13829" width="5.765625" style="187" customWidth="1"/>
    <col min="13830" max="13830" width="5.69140625" style="187" customWidth="1"/>
    <col min="13831" max="13831" width="5.3046875" style="187" customWidth="1"/>
    <col min="13832" max="13832" width="6.07421875" style="187" customWidth="1"/>
    <col min="13833" max="14080" width="9.23046875" style="187"/>
    <col min="14081" max="14081" width="4.69140625" style="187" customWidth="1"/>
    <col min="14082" max="14082" width="35.3046875" style="187" customWidth="1"/>
    <col min="14083" max="14083" width="6.07421875" style="187" customWidth="1"/>
    <col min="14084" max="14084" width="11.07421875" style="187" customWidth="1"/>
    <col min="14085" max="14085" width="5.765625" style="187" customWidth="1"/>
    <col min="14086" max="14086" width="5.69140625" style="187" customWidth="1"/>
    <col min="14087" max="14087" width="5.3046875" style="187" customWidth="1"/>
    <col min="14088" max="14088" width="6.07421875" style="187" customWidth="1"/>
    <col min="14089" max="14336" width="9.23046875" style="187"/>
    <col min="14337" max="14337" width="4.69140625" style="187" customWidth="1"/>
    <col min="14338" max="14338" width="35.3046875" style="187" customWidth="1"/>
    <col min="14339" max="14339" width="6.07421875" style="187" customWidth="1"/>
    <col min="14340" max="14340" width="11.07421875" style="187" customWidth="1"/>
    <col min="14341" max="14341" width="5.765625" style="187" customWidth="1"/>
    <col min="14342" max="14342" width="5.69140625" style="187" customWidth="1"/>
    <col min="14343" max="14343" width="5.3046875" style="187" customWidth="1"/>
    <col min="14344" max="14344" width="6.07421875" style="187" customWidth="1"/>
    <col min="14345" max="14592" width="9.23046875" style="187"/>
    <col min="14593" max="14593" width="4.69140625" style="187" customWidth="1"/>
    <col min="14594" max="14594" width="35.3046875" style="187" customWidth="1"/>
    <col min="14595" max="14595" width="6.07421875" style="187" customWidth="1"/>
    <col min="14596" max="14596" width="11.07421875" style="187" customWidth="1"/>
    <col min="14597" max="14597" width="5.765625" style="187" customWidth="1"/>
    <col min="14598" max="14598" width="5.69140625" style="187" customWidth="1"/>
    <col min="14599" max="14599" width="5.3046875" style="187" customWidth="1"/>
    <col min="14600" max="14600" width="6.07421875" style="187" customWidth="1"/>
    <col min="14601" max="14848" width="9.23046875" style="187"/>
    <col min="14849" max="14849" width="4.69140625" style="187" customWidth="1"/>
    <col min="14850" max="14850" width="35.3046875" style="187" customWidth="1"/>
    <col min="14851" max="14851" width="6.07421875" style="187" customWidth="1"/>
    <col min="14852" max="14852" width="11.07421875" style="187" customWidth="1"/>
    <col min="14853" max="14853" width="5.765625" style="187" customWidth="1"/>
    <col min="14854" max="14854" width="5.69140625" style="187" customWidth="1"/>
    <col min="14855" max="14855" width="5.3046875" style="187" customWidth="1"/>
    <col min="14856" max="14856" width="6.07421875" style="187" customWidth="1"/>
    <col min="14857" max="15104" width="9.23046875" style="187"/>
    <col min="15105" max="15105" width="4.69140625" style="187" customWidth="1"/>
    <col min="15106" max="15106" width="35.3046875" style="187" customWidth="1"/>
    <col min="15107" max="15107" width="6.07421875" style="187" customWidth="1"/>
    <col min="15108" max="15108" width="11.07421875" style="187" customWidth="1"/>
    <col min="15109" max="15109" width="5.765625" style="187" customWidth="1"/>
    <col min="15110" max="15110" width="5.69140625" style="187" customWidth="1"/>
    <col min="15111" max="15111" width="5.3046875" style="187" customWidth="1"/>
    <col min="15112" max="15112" width="6.07421875" style="187" customWidth="1"/>
    <col min="15113" max="15360" width="9.23046875" style="187"/>
    <col min="15361" max="15361" width="4.69140625" style="187" customWidth="1"/>
    <col min="15362" max="15362" width="35.3046875" style="187" customWidth="1"/>
    <col min="15363" max="15363" width="6.07421875" style="187" customWidth="1"/>
    <col min="15364" max="15364" width="11.07421875" style="187" customWidth="1"/>
    <col min="15365" max="15365" width="5.765625" style="187" customWidth="1"/>
    <col min="15366" max="15366" width="5.69140625" style="187" customWidth="1"/>
    <col min="15367" max="15367" width="5.3046875" style="187" customWidth="1"/>
    <col min="15368" max="15368" width="6.07421875" style="187" customWidth="1"/>
    <col min="15369" max="15616" width="9.23046875" style="187"/>
    <col min="15617" max="15617" width="4.69140625" style="187" customWidth="1"/>
    <col min="15618" max="15618" width="35.3046875" style="187" customWidth="1"/>
    <col min="15619" max="15619" width="6.07421875" style="187" customWidth="1"/>
    <col min="15620" max="15620" width="11.07421875" style="187" customWidth="1"/>
    <col min="15621" max="15621" width="5.765625" style="187" customWidth="1"/>
    <col min="15622" max="15622" width="5.69140625" style="187" customWidth="1"/>
    <col min="15623" max="15623" width="5.3046875" style="187" customWidth="1"/>
    <col min="15624" max="15624" width="6.07421875" style="187" customWidth="1"/>
    <col min="15625" max="15872" width="9.23046875" style="187"/>
    <col min="15873" max="15873" width="4.69140625" style="187" customWidth="1"/>
    <col min="15874" max="15874" width="35.3046875" style="187" customWidth="1"/>
    <col min="15875" max="15875" width="6.07421875" style="187" customWidth="1"/>
    <col min="15876" max="15876" width="11.07421875" style="187" customWidth="1"/>
    <col min="15877" max="15877" width="5.765625" style="187" customWidth="1"/>
    <col min="15878" max="15878" width="5.69140625" style="187" customWidth="1"/>
    <col min="15879" max="15879" width="5.3046875" style="187" customWidth="1"/>
    <col min="15880" max="15880" width="6.07421875" style="187" customWidth="1"/>
    <col min="15881" max="16128" width="9.23046875" style="187"/>
    <col min="16129" max="16129" width="4.69140625" style="187" customWidth="1"/>
    <col min="16130" max="16130" width="35.3046875" style="187" customWidth="1"/>
    <col min="16131" max="16131" width="6.07421875" style="187" customWidth="1"/>
    <col min="16132" max="16132" width="11.07421875" style="187" customWidth="1"/>
    <col min="16133" max="16133" width="5.765625" style="187" customWidth="1"/>
    <col min="16134" max="16134" width="5.69140625" style="187" customWidth="1"/>
    <col min="16135" max="16135" width="5.3046875" style="187" customWidth="1"/>
    <col min="16136" max="16136" width="6.07421875" style="187" customWidth="1"/>
    <col min="16137" max="16384" width="9.23046875" style="187"/>
  </cols>
  <sheetData>
    <row r="1" spans="1:31">
      <c r="A1" s="1092" t="s">
        <v>693</v>
      </c>
      <c r="B1" s="1092"/>
      <c r="C1" s="1092"/>
      <c r="D1" s="1092"/>
      <c r="E1" s="1092"/>
      <c r="F1" s="1092"/>
      <c r="G1" s="1092"/>
      <c r="H1" s="1092"/>
    </row>
    <row r="2" spans="1:31" hidden="1">
      <c r="A2" s="1093" t="s">
        <v>372</v>
      </c>
      <c r="B2" s="1094"/>
      <c r="C2" s="1094"/>
      <c r="D2" s="1094"/>
      <c r="E2" s="1094"/>
      <c r="F2" s="1094"/>
      <c r="G2" s="1094"/>
      <c r="H2" s="1094"/>
    </row>
    <row r="3" spans="1:31" ht="18" hidden="1" customHeight="1">
      <c r="A3" s="1095" t="s">
        <v>343</v>
      </c>
      <c r="B3" s="1095"/>
      <c r="C3" s="1095"/>
      <c r="D3" s="1095"/>
      <c r="E3" s="1095"/>
      <c r="F3" s="1095"/>
      <c r="G3" s="1095"/>
      <c r="H3" s="1095"/>
    </row>
    <row r="4" spans="1:31">
      <c r="A4" s="188"/>
      <c r="B4" s="188"/>
      <c r="C4" s="188"/>
      <c r="D4" s="188"/>
      <c r="E4" s="188"/>
      <c r="F4" s="1047" t="s">
        <v>155</v>
      </c>
      <c r="G4" s="1047"/>
      <c r="H4" s="1047"/>
    </row>
    <row r="5" spans="1:31" ht="33.75" customHeight="1">
      <c r="A5" s="1048" t="s">
        <v>0</v>
      </c>
      <c r="B5" s="1048" t="s">
        <v>37</v>
      </c>
      <c r="C5" s="1048" t="s">
        <v>38</v>
      </c>
      <c r="D5" s="1050" t="s">
        <v>156</v>
      </c>
      <c r="E5" s="1052" t="s">
        <v>373</v>
      </c>
      <c r="F5" s="1052"/>
      <c r="G5" s="1052"/>
      <c r="H5" s="1052"/>
      <c r="I5" s="1052"/>
      <c r="J5" s="1052"/>
      <c r="K5" s="1052"/>
      <c r="L5" s="1052"/>
      <c r="M5" s="1052"/>
      <c r="N5" s="1052"/>
      <c r="O5" s="1052"/>
      <c r="P5" s="1052"/>
      <c r="Q5" s="1052"/>
      <c r="R5" s="1052"/>
      <c r="S5" s="1052"/>
      <c r="T5" s="1052"/>
      <c r="U5" s="1052"/>
      <c r="V5" s="1052"/>
      <c r="W5" s="1052"/>
      <c r="X5" s="1052"/>
      <c r="Y5" s="1052"/>
      <c r="Z5" s="1052"/>
      <c r="AA5" s="1052"/>
      <c r="AB5" s="1052"/>
      <c r="AC5" s="1052"/>
      <c r="AD5" s="1052"/>
      <c r="AE5" s="1052"/>
    </row>
    <row r="6" spans="1:31" ht="45">
      <c r="A6" s="1049"/>
      <c r="B6" s="1048"/>
      <c r="C6" s="1049"/>
      <c r="D6" s="1051"/>
      <c r="E6" s="189" t="s">
        <v>374</v>
      </c>
      <c r="F6" s="189" t="s">
        <v>375</v>
      </c>
      <c r="G6" s="189" t="s">
        <v>376</v>
      </c>
      <c r="H6" s="189" t="s">
        <v>377</v>
      </c>
      <c r="I6" s="189" t="s">
        <v>378</v>
      </c>
      <c r="J6" s="189" t="s">
        <v>379</v>
      </c>
      <c r="K6" s="189" t="s">
        <v>380</v>
      </c>
      <c r="L6" s="189" t="s">
        <v>381</v>
      </c>
      <c r="M6" s="189" t="s">
        <v>382</v>
      </c>
      <c r="N6" s="189" t="s">
        <v>383</v>
      </c>
      <c r="O6" s="189" t="s">
        <v>384</v>
      </c>
      <c r="P6" s="189" t="s">
        <v>385</v>
      </c>
      <c r="Q6" s="189" t="s">
        <v>386</v>
      </c>
      <c r="R6" s="189" t="s">
        <v>387</v>
      </c>
      <c r="S6" s="189" t="s">
        <v>388</v>
      </c>
      <c r="T6" s="189" t="s">
        <v>389</v>
      </c>
      <c r="U6" s="189" t="s">
        <v>390</v>
      </c>
      <c r="V6" s="189" t="s">
        <v>391</v>
      </c>
      <c r="W6" s="189" t="s">
        <v>392</v>
      </c>
      <c r="X6" s="189" t="s">
        <v>393</v>
      </c>
      <c r="Y6" s="189" t="s">
        <v>394</v>
      </c>
      <c r="Z6" s="189" t="s">
        <v>395</v>
      </c>
      <c r="AA6" s="189" t="s">
        <v>396</v>
      </c>
      <c r="AB6" s="189" t="s">
        <v>397</v>
      </c>
      <c r="AC6" s="189" t="s">
        <v>398</v>
      </c>
      <c r="AD6" s="189" t="s">
        <v>399</v>
      </c>
      <c r="AE6" s="189" t="s">
        <v>400</v>
      </c>
    </row>
    <row r="7" spans="1:31" s="194" customFormat="1" ht="18" customHeight="1">
      <c r="A7" s="190" t="s">
        <v>202</v>
      </c>
      <c r="B7" s="190" t="s">
        <v>203</v>
      </c>
      <c r="C7" s="190" t="s">
        <v>204</v>
      </c>
      <c r="D7" s="191" t="s">
        <v>401</v>
      </c>
      <c r="E7" s="192" t="s">
        <v>206</v>
      </c>
      <c r="F7" s="193">
        <v>-6</v>
      </c>
      <c r="G7" s="192">
        <v>-7</v>
      </c>
      <c r="H7" s="193">
        <v>-8</v>
      </c>
      <c r="I7" s="192">
        <v>-9</v>
      </c>
      <c r="J7" s="193">
        <v>-10</v>
      </c>
      <c r="K7" s="192">
        <v>-11</v>
      </c>
      <c r="L7" s="193">
        <v>-12</v>
      </c>
      <c r="M7" s="192">
        <v>-13</v>
      </c>
      <c r="N7" s="193">
        <v>-14</v>
      </c>
      <c r="O7" s="192">
        <v>-15</v>
      </c>
      <c r="P7" s="193">
        <v>-16</v>
      </c>
      <c r="Q7" s="192">
        <v>-17</v>
      </c>
      <c r="R7" s="193">
        <v>-18</v>
      </c>
      <c r="S7" s="192">
        <v>-19</v>
      </c>
      <c r="T7" s="193">
        <v>-20</v>
      </c>
      <c r="U7" s="192">
        <v>-21</v>
      </c>
      <c r="V7" s="193">
        <v>-22</v>
      </c>
      <c r="W7" s="192">
        <v>-23</v>
      </c>
      <c r="X7" s="193">
        <v>-24</v>
      </c>
      <c r="Y7" s="192">
        <v>-25</v>
      </c>
      <c r="Z7" s="193">
        <v>-26</v>
      </c>
      <c r="AA7" s="192">
        <v>-27</v>
      </c>
      <c r="AB7" s="193">
        <v>-28</v>
      </c>
      <c r="AC7" s="192">
        <v>-29</v>
      </c>
      <c r="AD7" s="193">
        <v>-30</v>
      </c>
      <c r="AE7" s="192">
        <v>-31</v>
      </c>
    </row>
    <row r="8" spans="1:31" s="197" customFormat="1" ht="35.25" customHeight="1">
      <c r="A8" s="195"/>
      <c r="B8" s="195" t="s">
        <v>307</v>
      </c>
      <c r="C8" s="196"/>
      <c r="D8" s="321">
        <v>25428.451000000001</v>
      </c>
      <c r="E8" s="321">
        <v>1189.82</v>
      </c>
      <c r="F8" s="321">
        <v>412.66999999999996</v>
      </c>
      <c r="G8" s="321">
        <v>169.35</v>
      </c>
      <c r="H8" s="321">
        <v>354.22</v>
      </c>
      <c r="I8" s="321">
        <v>73.61</v>
      </c>
      <c r="J8" s="321">
        <v>60.721000000000004</v>
      </c>
      <c r="K8" s="321">
        <v>38.299999999999997</v>
      </c>
      <c r="L8" s="321">
        <v>37.880000000000003</v>
      </c>
      <c r="M8" s="321">
        <v>37.349999999999994</v>
      </c>
      <c r="N8" s="321">
        <v>45.709999999999994</v>
      </c>
      <c r="O8" s="321">
        <v>242.17000000000004</v>
      </c>
      <c r="P8" s="321">
        <v>46.540000000000006</v>
      </c>
      <c r="Q8" s="321">
        <v>140.56</v>
      </c>
      <c r="R8" s="321">
        <v>27.47</v>
      </c>
      <c r="S8" s="321">
        <v>62.420000000000009</v>
      </c>
      <c r="T8" s="321">
        <v>102.81</v>
      </c>
      <c r="U8" s="321">
        <v>4125.3999999999996</v>
      </c>
      <c r="V8" s="321">
        <v>451.22000000000008</v>
      </c>
      <c r="W8" s="321">
        <v>297.48999999999995</v>
      </c>
      <c r="X8" s="321">
        <v>4645.08</v>
      </c>
      <c r="Y8" s="321">
        <v>3243.3700000000008</v>
      </c>
      <c r="Z8" s="321">
        <v>854.2299999999999</v>
      </c>
      <c r="AA8" s="321">
        <v>352.34000000000003</v>
      </c>
      <c r="AB8" s="321">
        <v>880.2</v>
      </c>
      <c r="AC8" s="321">
        <v>269.16000000000003</v>
      </c>
      <c r="AD8" s="321">
        <v>1529.7299999999998</v>
      </c>
      <c r="AE8" s="321">
        <v>5738.630000000001</v>
      </c>
    </row>
    <row r="9" spans="1:31" s="197" customFormat="1" ht="22.5" customHeight="1">
      <c r="A9" s="198">
        <v>1</v>
      </c>
      <c r="B9" s="199" t="s">
        <v>41</v>
      </c>
      <c r="C9" s="200" t="s">
        <v>4</v>
      </c>
      <c r="D9" s="322">
        <v>9284.2775000000001</v>
      </c>
      <c r="E9" s="322">
        <v>442.27</v>
      </c>
      <c r="F9" s="322">
        <v>74.759999999999991</v>
      </c>
      <c r="G9" s="322">
        <v>1.07</v>
      </c>
      <c r="H9" s="322">
        <v>86.27</v>
      </c>
      <c r="I9" s="322">
        <v>0</v>
      </c>
      <c r="J9" s="322">
        <v>0</v>
      </c>
      <c r="K9" s="322">
        <v>2.7799999999999994</v>
      </c>
      <c r="L9" s="322">
        <v>0</v>
      </c>
      <c r="M9" s="322">
        <v>0</v>
      </c>
      <c r="N9" s="322">
        <v>0</v>
      </c>
      <c r="O9" s="322">
        <v>0</v>
      </c>
      <c r="P9" s="322">
        <v>0</v>
      </c>
      <c r="Q9" s="322">
        <v>0</v>
      </c>
      <c r="R9" s="322">
        <v>0</v>
      </c>
      <c r="S9" s="322">
        <v>0</v>
      </c>
      <c r="T9" s="322">
        <v>0</v>
      </c>
      <c r="U9" s="322">
        <v>244.48999999999998</v>
      </c>
      <c r="V9" s="322">
        <v>17.369999999999997</v>
      </c>
      <c r="W9" s="322">
        <v>10.15</v>
      </c>
      <c r="X9" s="322">
        <v>2724.96</v>
      </c>
      <c r="Y9" s="322">
        <v>1697.2700000000004</v>
      </c>
      <c r="Z9" s="322">
        <v>499.58</v>
      </c>
      <c r="AA9" s="322">
        <v>201.97</v>
      </c>
      <c r="AB9" s="322">
        <v>463.34550000000002</v>
      </c>
      <c r="AC9" s="322">
        <v>104.15</v>
      </c>
      <c r="AD9" s="322">
        <v>827.00999999999988</v>
      </c>
      <c r="AE9" s="322">
        <v>1886.8320000000003</v>
      </c>
    </row>
    <row r="10" spans="1:31" ht="22.5" customHeight="1">
      <c r="A10" s="201" t="s">
        <v>42</v>
      </c>
      <c r="B10" s="201" t="s">
        <v>43</v>
      </c>
      <c r="C10" s="202" t="s">
        <v>5</v>
      </c>
      <c r="D10" s="323">
        <v>696.32539999999995</v>
      </c>
      <c r="E10" s="323">
        <v>0</v>
      </c>
      <c r="F10" s="323">
        <v>0</v>
      </c>
      <c r="G10" s="323">
        <v>0</v>
      </c>
      <c r="H10" s="323">
        <v>2.6300000000000003</v>
      </c>
      <c r="I10" s="323">
        <v>0</v>
      </c>
      <c r="J10" s="323">
        <v>0</v>
      </c>
      <c r="K10" s="323">
        <v>0</v>
      </c>
      <c r="L10" s="323">
        <v>0</v>
      </c>
      <c r="M10" s="323">
        <v>0</v>
      </c>
      <c r="N10" s="323">
        <v>0</v>
      </c>
      <c r="O10" s="323">
        <v>0</v>
      </c>
      <c r="P10" s="323">
        <v>0</v>
      </c>
      <c r="Q10" s="323">
        <v>0</v>
      </c>
      <c r="R10" s="323">
        <v>0</v>
      </c>
      <c r="S10" s="323">
        <v>0</v>
      </c>
      <c r="T10" s="323">
        <v>0</v>
      </c>
      <c r="U10" s="323">
        <v>0</v>
      </c>
      <c r="V10" s="323">
        <v>0</v>
      </c>
      <c r="W10" s="323">
        <v>0</v>
      </c>
      <c r="X10" s="323">
        <v>0</v>
      </c>
      <c r="Y10" s="323">
        <v>265.2</v>
      </c>
      <c r="Z10" s="323">
        <v>101.05999999999999</v>
      </c>
      <c r="AA10" s="323">
        <v>86.2</v>
      </c>
      <c r="AB10" s="323">
        <v>129.5454</v>
      </c>
      <c r="AC10" s="323">
        <v>27.13</v>
      </c>
      <c r="AD10" s="323">
        <v>53.28</v>
      </c>
      <c r="AE10" s="323">
        <v>31.28</v>
      </c>
    </row>
    <row r="11" spans="1:31" s="205" customFormat="1" ht="22.5" customHeight="1">
      <c r="A11" s="203"/>
      <c r="B11" s="203" t="s">
        <v>308</v>
      </c>
      <c r="C11" s="204" t="s">
        <v>44</v>
      </c>
      <c r="D11" s="324">
        <v>666.73540000000003</v>
      </c>
      <c r="E11" s="324">
        <v>0</v>
      </c>
      <c r="F11" s="324">
        <v>0</v>
      </c>
      <c r="G11" s="324">
        <v>0</v>
      </c>
      <c r="H11" s="324">
        <v>2.6300000000000003</v>
      </c>
      <c r="I11" s="324">
        <v>0</v>
      </c>
      <c r="J11" s="324">
        <v>0</v>
      </c>
      <c r="K11" s="324">
        <v>0</v>
      </c>
      <c r="L11" s="324">
        <v>0</v>
      </c>
      <c r="M11" s="324">
        <v>0</v>
      </c>
      <c r="N11" s="324">
        <v>0</v>
      </c>
      <c r="O11" s="324">
        <v>0</v>
      </c>
      <c r="P11" s="324">
        <v>0</v>
      </c>
      <c r="Q11" s="324">
        <v>0</v>
      </c>
      <c r="R11" s="324">
        <v>0</v>
      </c>
      <c r="S11" s="324">
        <v>0</v>
      </c>
      <c r="T11" s="324">
        <v>0</v>
      </c>
      <c r="U11" s="324">
        <v>0</v>
      </c>
      <c r="V11" s="324">
        <v>0</v>
      </c>
      <c r="W11" s="324">
        <v>0</v>
      </c>
      <c r="X11" s="324">
        <v>0</v>
      </c>
      <c r="Y11" s="324">
        <v>265.21000000000004</v>
      </c>
      <c r="Z11" s="324">
        <v>100.98</v>
      </c>
      <c r="AA11" s="324">
        <v>87.2</v>
      </c>
      <c r="AB11" s="324">
        <v>129.75539999999998</v>
      </c>
      <c r="AC11" s="324">
        <v>27.13</v>
      </c>
      <c r="AD11" s="324">
        <v>53.83</v>
      </c>
      <c r="AE11" s="324">
        <v>0</v>
      </c>
    </row>
    <row r="12" spans="1:31" s="205" customFormat="1" ht="22.5" hidden="1" customHeight="1">
      <c r="A12" s="203"/>
      <c r="B12" s="203"/>
      <c r="C12" s="204"/>
      <c r="D12" s="324"/>
      <c r="E12" s="324">
        <v>0</v>
      </c>
      <c r="F12" s="324">
        <v>0</v>
      </c>
      <c r="G12" s="324">
        <v>0</v>
      </c>
      <c r="H12" s="324">
        <v>0</v>
      </c>
      <c r="I12" s="324">
        <v>0</v>
      </c>
      <c r="J12" s="324">
        <v>0</v>
      </c>
      <c r="K12" s="324">
        <v>0</v>
      </c>
      <c r="L12" s="324">
        <v>0</v>
      </c>
      <c r="M12" s="324">
        <v>0</v>
      </c>
      <c r="N12" s="324">
        <v>0</v>
      </c>
      <c r="O12" s="324">
        <v>0</v>
      </c>
      <c r="P12" s="324">
        <v>0</v>
      </c>
      <c r="Q12" s="324">
        <v>0</v>
      </c>
      <c r="R12" s="324">
        <v>0</v>
      </c>
      <c r="S12" s="324">
        <v>0</v>
      </c>
      <c r="T12" s="324">
        <v>0</v>
      </c>
      <c r="U12" s="324">
        <v>0</v>
      </c>
      <c r="V12" s="324">
        <v>0</v>
      </c>
      <c r="W12" s="324">
        <v>0</v>
      </c>
      <c r="X12" s="324">
        <v>0</v>
      </c>
      <c r="Y12" s="324">
        <v>-0.01</v>
      </c>
      <c r="Z12" s="324">
        <v>8.0000000000000737E-2</v>
      </c>
      <c r="AA12" s="324">
        <v>-1</v>
      </c>
      <c r="AB12" s="324">
        <v>-0.21</v>
      </c>
      <c r="AC12" s="324">
        <v>0</v>
      </c>
      <c r="AD12" s="324">
        <v>-0.55000000000000004</v>
      </c>
      <c r="AE12" s="324">
        <v>31.28</v>
      </c>
    </row>
    <row r="13" spans="1:31" s="205" customFormat="1" ht="22.5" hidden="1" customHeight="1">
      <c r="A13" s="203"/>
      <c r="B13" s="203"/>
      <c r="C13" s="204"/>
      <c r="D13" s="324"/>
      <c r="E13" s="324">
        <v>0</v>
      </c>
      <c r="F13" s="324">
        <v>0</v>
      </c>
      <c r="G13" s="324">
        <v>0</v>
      </c>
      <c r="H13" s="324">
        <v>0</v>
      </c>
      <c r="I13" s="324">
        <v>0</v>
      </c>
      <c r="J13" s="324">
        <v>0</v>
      </c>
      <c r="K13" s="324">
        <v>0</v>
      </c>
      <c r="L13" s="324">
        <v>0</v>
      </c>
      <c r="M13" s="324">
        <v>0</v>
      </c>
      <c r="N13" s="324">
        <v>0</v>
      </c>
      <c r="O13" s="324">
        <v>0</v>
      </c>
      <c r="P13" s="324">
        <v>0</v>
      </c>
      <c r="Q13" s="324">
        <v>0</v>
      </c>
      <c r="R13" s="324">
        <v>0</v>
      </c>
      <c r="S13" s="324">
        <v>0</v>
      </c>
      <c r="T13" s="324">
        <v>0</v>
      </c>
      <c r="U13" s="324">
        <v>0</v>
      </c>
      <c r="V13" s="324">
        <v>0</v>
      </c>
      <c r="W13" s="324">
        <v>0</v>
      </c>
      <c r="X13" s="324">
        <v>0</v>
      </c>
      <c r="Y13" s="324">
        <v>0</v>
      </c>
      <c r="Z13" s="324">
        <v>0</v>
      </c>
      <c r="AA13" s="324">
        <v>0</v>
      </c>
      <c r="AB13" s="324">
        <v>0</v>
      </c>
      <c r="AC13" s="324">
        <v>0</v>
      </c>
      <c r="AD13" s="324">
        <v>0</v>
      </c>
      <c r="AE13" s="324">
        <v>0</v>
      </c>
    </row>
    <row r="14" spans="1:31" ht="22.5" customHeight="1">
      <c r="A14" s="201" t="s">
        <v>45</v>
      </c>
      <c r="B14" s="201" t="s">
        <v>46</v>
      </c>
      <c r="C14" s="202" t="s">
        <v>6</v>
      </c>
      <c r="D14" s="323">
        <v>448.05</v>
      </c>
      <c r="E14" s="323">
        <v>3.4699999999999998</v>
      </c>
      <c r="F14" s="323">
        <v>20.04</v>
      </c>
      <c r="G14" s="323">
        <v>0</v>
      </c>
      <c r="H14" s="323">
        <v>2.88</v>
      </c>
      <c r="I14" s="323">
        <v>0</v>
      </c>
      <c r="J14" s="323">
        <v>0</v>
      </c>
      <c r="K14" s="323">
        <v>0</v>
      </c>
      <c r="L14" s="323">
        <v>0</v>
      </c>
      <c r="M14" s="323">
        <v>0</v>
      </c>
      <c r="N14" s="323">
        <v>0</v>
      </c>
      <c r="O14" s="323">
        <v>0</v>
      </c>
      <c r="P14" s="323">
        <v>0</v>
      </c>
      <c r="Q14" s="323">
        <v>0</v>
      </c>
      <c r="R14" s="323">
        <v>0</v>
      </c>
      <c r="S14" s="323">
        <v>0</v>
      </c>
      <c r="T14" s="323">
        <v>0</v>
      </c>
      <c r="U14" s="323">
        <v>108.97</v>
      </c>
      <c r="V14" s="323">
        <v>12.909999999999998</v>
      </c>
      <c r="W14" s="323">
        <v>0</v>
      </c>
      <c r="X14" s="323">
        <v>65.92</v>
      </c>
      <c r="Y14" s="323">
        <v>87.33</v>
      </c>
      <c r="Z14" s="323">
        <v>16.560000000000002</v>
      </c>
      <c r="AA14" s="323">
        <v>17.099999999999998</v>
      </c>
      <c r="AB14" s="323">
        <v>0</v>
      </c>
      <c r="AC14" s="323">
        <v>17.399999999999999</v>
      </c>
      <c r="AD14" s="323">
        <v>29.109999999999996</v>
      </c>
      <c r="AE14" s="323">
        <v>66.360000000000014</v>
      </c>
    </row>
    <row r="15" spans="1:31" ht="22.5" customHeight="1">
      <c r="A15" s="201" t="s">
        <v>47</v>
      </c>
      <c r="B15" s="201" t="s">
        <v>48</v>
      </c>
      <c r="C15" s="202" t="s">
        <v>7</v>
      </c>
      <c r="D15" s="323">
        <v>2992.0400999999997</v>
      </c>
      <c r="E15" s="323">
        <v>28.29</v>
      </c>
      <c r="F15" s="323">
        <v>9.76</v>
      </c>
      <c r="G15" s="323">
        <v>0.20000000000000007</v>
      </c>
      <c r="H15" s="323">
        <v>39.480000000000004</v>
      </c>
      <c r="I15" s="323">
        <v>0</v>
      </c>
      <c r="J15" s="323">
        <v>0</v>
      </c>
      <c r="K15" s="323">
        <v>0.5</v>
      </c>
      <c r="L15" s="323">
        <v>0</v>
      </c>
      <c r="M15" s="323">
        <v>0</v>
      </c>
      <c r="N15" s="323">
        <v>0</v>
      </c>
      <c r="O15" s="323">
        <v>0</v>
      </c>
      <c r="P15" s="323">
        <v>0</v>
      </c>
      <c r="Q15" s="323">
        <v>0</v>
      </c>
      <c r="R15" s="323">
        <v>0</v>
      </c>
      <c r="S15" s="323">
        <v>0</v>
      </c>
      <c r="T15" s="323">
        <v>0</v>
      </c>
      <c r="U15" s="323">
        <v>2.12</v>
      </c>
      <c r="V15" s="323">
        <v>0</v>
      </c>
      <c r="W15" s="323">
        <v>0</v>
      </c>
      <c r="X15" s="323">
        <v>1330.65</v>
      </c>
      <c r="Y15" s="323">
        <v>387.32</v>
      </c>
      <c r="Z15" s="323">
        <v>191.29</v>
      </c>
      <c r="AA15" s="323">
        <v>97.240000000000009</v>
      </c>
      <c r="AB15" s="323">
        <v>106.53010000000002</v>
      </c>
      <c r="AC15" s="323">
        <v>58.39</v>
      </c>
      <c r="AD15" s="323">
        <v>40.17</v>
      </c>
      <c r="AE15" s="323">
        <v>700.1</v>
      </c>
    </row>
    <row r="16" spans="1:31" ht="22.5" customHeight="1">
      <c r="A16" s="201" t="s">
        <v>49</v>
      </c>
      <c r="B16" s="201" t="s">
        <v>50</v>
      </c>
      <c r="C16" s="202" t="s">
        <v>35</v>
      </c>
      <c r="D16" s="323">
        <v>303.42</v>
      </c>
      <c r="E16" s="702">
        <v>0</v>
      </c>
      <c r="F16" s="323">
        <v>0</v>
      </c>
      <c r="G16" s="323">
        <v>0</v>
      </c>
      <c r="H16" s="323">
        <v>0</v>
      </c>
      <c r="I16" s="323">
        <v>0</v>
      </c>
      <c r="J16" s="323">
        <v>0</v>
      </c>
      <c r="K16" s="323">
        <v>0</v>
      </c>
      <c r="L16" s="323">
        <v>0</v>
      </c>
      <c r="M16" s="323">
        <v>0</v>
      </c>
      <c r="N16" s="323">
        <v>0</v>
      </c>
      <c r="O16" s="323">
        <v>0</v>
      </c>
      <c r="P16" s="323">
        <v>0</v>
      </c>
      <c r="Q16" s="323">
        <v>0</v>
      </c>
      <c r="R16" s="323">
        <v>0</v>
      </c>
      <c r="S16" s="323">
        <v>0</v>
      </c>
      <c r="T16" s="323">
        <v>0</v>
      </c>
      <c r="U16" s="323">
        <v>0</v>
      </c>
      <c r="V16" s="323">
        <v>0</v>
      </c>
      <c r="W16" s="323">
        <v>0</v>
      </c>
      <c r="X16" s="323">
        <v>151.37</v>
      </c>
      <c r="Y16" s="323">
        <v>0</v>
      </c>
      <c r="Z16" s="323">
        <v>0</v>
      </c>
      <c r="AA16" s="323">
        <v>0</v>
      </c>
      <c r="AB16" s="323">
        <v>0</v>
      </c>
      <c r="AC16" s="323">
        <v>0</v>
      </c>
      <c r="AD16" s="323">
        <v>0</v>
      </c>
      <c r="AE16" s="323">
        <v>152.05000000000001</v>
      </c>
    </row>
    <row r="17" spans="1:31" ht="22.5" hidden="1" customHeight="1">
      <c r="A17" s="201" t="s">
        <v>51</v>
      </c>
      <c r="B17" s="201" t="s">
        <v>52</v>
      </c>
      <c r="C17" s="202" t="s">
        <v>36</v>
      </c>
      <c r="D17" s="323">
        <v>0</v>
      </c>
      <c r="E17" s="323">
        <v>0</v>
      </c>
      <c r="F17" s="323">
        <v>0</v>
      </c>
      <c r="G17" s="323">
        <v>0</v>
      </c>
      <c r="H17" s="323">
        <v>0</v>
      </c>
      <c r="I17" s="323">
        <v>0</v>
      </c>
      <c r="J17" s="323">
        <v>0</v>
      </c>
      <c r="K17" s="323">
        <v>0</v>
      </c>
      <c r="L17" s="323">
        <v>0</v>
      </c>
      <c r="M17" s="323">
        <v>0</v>
      </c>
      <c r="N17" s="323">
        <v>0</v>
      </c>
      <c r="O17" s="323">
        <v>0</v>
      </c>
      <c r="P17" s="323">
        <v>0</v>
      </c>
      <c r="Q17" s="323">
        <v>0</v>
      </c>
      <c r="R17" s="323">
        <v>0</v>
      </c>
      <c r="S17" s="323">
        <v>0</v>
      </c>
      <c r="T17" s="323">
        <v>0</v>
      </c>
      <c r="U17" s="323">
        <v>0</v>
      </c>
      <c r="V17" s="323">
        <v>0</v>
      </c>
      <c r="W17" s="323">
        <v>0</v>
      </c>
      <c r="X17" s="323">
        <v>0</v>
      </c>
      <c r="Y17" s="323">
        <v>0</v>
      </c>
      <c r="Z17" s="323">
        <v>0</v>
      </c>
      <c r="AA17" s="323">
        <v>0</v>
      </c>
      <c r="AB17" s="323">
        <v>0</v>
      </c>
      <c r="AC17" s="323">
        <v>0</v>
      </c>
      <c r="AD17" s="323">
        <v>0</v>
      </c>
      <c r="AE17" s="323">
        <v>0</v>
      </c>
    </row>
    <row r="18" spans="1:31" ht="22.5" customHeight="1">
      <c r="A18" s="201" t="s">
        <v>51</v>
      </c>
      <c r="B18" s="201" t="s">
        <v>54</v>
      </c>
      <c r="C18" s="202" t="s">
        <v>55</v>
      </c>
      <c r="D18" s="323">
        <v>4391.8820000000005</v>
      </c>
      <c r="E18" s="323">
        <v>410.51</v>
      </c>
      <c r="F18" s="323">
        <v>44.96</v>
      </c>
      <c r="G18" s="323">
        <v>0.87</v>
      </c>
      <c r="H18" s="323">
        <v>33.5</v>
      </c>
      <c r="I18" s="323">
        <v>0</v>
      </c>
      <c r="J18" s="323">
        <v>0</v>
      </c>
      <c r="K18" s="323">
        <v>0</v>
      </c>
      <c r="L18" s="323">
        <v>0</v>
      </c>
      <c r="M18" s="323">
        <v>0</v>
      </c>
      <c r="N18" s="323">
        <v>0</v>
      </c>
      <c r="O18" s="323">
        <v>0</v>
      </c>
      <c r="P18" s="323">
        <v>0</v>
      </c>
      <c r="Q18" s="323">
        <v>0</v>
      </c>
      <c r="R18" s="323">
        <v>0</v>
      </c>
      <c r="S18" s="323">
        <v>0</v>
      </c>
      <c r="T18" s="323">
        <v>0</v>
      </c>
      <c r="U18" s="323">
        <v>133.4</v>
      </c>
      <c r="V18" s="323">
        <v>0</v>
      </c>
      <c r="W18" s="323">
        <v>10.149999999999999</v>
      </c>
      <c r="X18" s="323">
        <v>1174.77</v>
      </c>
      <c r="Y18" s="323">
        <v>957.42</v>
      </c>
      <c r="Z18" s="323">
        <v>190.67</v>
      </c>
      <c r="AA18" s="323">
        <v>0</v>
      </c>
      <c r="AB18" s="323">
        <v>222.17000000000002</v>
      </c>
      <c r="AC18" s="323">
        <v>0</v>
      </c>
      <c r="AD18" s="323">
        <v>352.21</v>
      </c>
      <c r="AE18" s="323">
        <v>861.25200000000007</v>
      </c>
    </row>
    <row r="19" spans="1:31" ht="22.5" customHeight="1">
      <c r="A19" s="201" t="s">
        <v>53</v>
      </c>
      <c r="B19" s="201" t="s">
        <v>309</v>
      </c>
      <c r="C19" s="202" t="s">
        <v>58</v>
      </c>
      <c r="D19" s="323">
        <v>450.80000000000007</v>
      </c>
      <c r="E19" s="323">
        <v>0</v>
      </c>
      <c r="F19" s="323">
        <v>0</v>
      </c>
      <c r="G19" s="323">
        <v>0</v>
      </c>
      <c r="H19" s="323">
        <v>7.7800000000000011</v>
      </c>
      <c r="I19" s="323">
        <v>0</v>
      </c>
      <c r="J19" s="323">
        <v>0</v>
      </c>
      <c r="K19" s="323">
        <v>2.2799999999999998</v>
      </c>
      <c r="L19" s="323">
        <v>0</v>
      </c>
      <c r="M19" s="323">
        <v>0</v>
      </c>
      <c r="N19" s="323">
        <v>0</v>
      </c>
      <c r="O19" s="323">
        <v>0</v>
      </c>
      <c r="P19" s="323">
        <v>0</v>
      </c>
      <c r="Q19" s="323">
        <v>0</v>
      </c>
      <c r="R19" s="323">
        <v>0</v>
      </c>
      <c r="S19" s="323">
        <v>0</v>
      </c>
      <c r="T19" s="323">
        <v>0</v>
      </c>
      <c r="U19" s="323">
        <v>0</v>
      </c>
      <c r="V19" s="323">
        <v>4.4600000000000009</v>
      </c>
      <c r="W19" s="323">
        <v>0</v>
      </c>
      <c r="X19" s="323">
        <v>2.25</v>
      </c>
      <c r="Y19" s="323">
        <v>0</v>
      </c>
      <c r="Z19" s="323">
        <v>0</v>
      </c>
      <c r="AA19" s="323">
        <v>1.43</v>
      </c>
      <c r="AB19" s="323">
        <v>4.7100000000000009</v>
      </c>
      <c r="AC19" s="323">
        <v>0</v>
      </c>
      <c r="AD19" s="323">
        <v>352.1</v>
      </c>
      <c r="AE19" s="323">
        <v>75.790000000000006</v>
      </c>
    </row>
    <row r="20" spans="1:31" s="205" customFormat="1" ht="22.5" hidden="1" customHeight="1">
      <c r="A20" s="201" t="s">
        <v>59</v>
      </c>
      <c r="B20" s="201" t="s">
        <v>310</v>
      </c>
      <c r="C20" s="202" t="s">
        <v>248</v>
      </c>
      <c r="D20" s="324">
        <v>0</v>
      </c>
      <c r="E20" s="323">
        <v>0</v>
      </c>
      <c r="F20" s="323">
        <v>0</v>
      </c>
      <c r="G20" s="323">
        <v>0</v>
      </c>
      <c r="H20" s="323">
        <v>0</v>
      </c>
      <c r="I20" s="323">
        <v>0</v>
      </c>
      <c r="J20" s="323">
        <v>0</v>
      </c>
      <c r="K20" s="323">
        <v>0</v>
      </c>
      <c r="L20" s="323">
        <v>0</v>
      </c>
      <c r="M20" s="323">
        <v>0</v>
      </c>
      <c r="N20" s="323">
        <v>0</v>
      </c>
      <c r="O20" s="323">
        <v>0</v>
      </c>
      <c r="P20" s="323">
        <v>0</v>
      </c>
      <c r="Q20" s="323">
        <v>0</v>
      </c>
      <c r="R20" s="323">
        <v>0</v>
      </c>
      <c r="S20" s="323">
        <v>0</v>
      </c>
      <c r="T20" s="323">
        <v>0</v>
      </c>
      <c r="U20" s="323">
        <v>0</v>
      </c>
      <c r="V20" s="323">
        <v>0</v>
      </c>
      <c r="W20" s="323">
        <v>0</v>
      </c>
      <c r="X20" s="323">
        <v>0</v>
      </c>
      <c r="Y20" s="323">
        <v>0</v>
      </c>
      <c r="Z20" s="323">
        <v>0</v>
      </c>
      <c r="AA20" s="323">
        <v>0</v>
      </c>
      <c r="AB20" s="323">
        <v>0</v>
      </c>
      <c r="AC20" s="323">
        <v>0</v>
      </c>
      <c r="AD20" s="323">
        <v>0</v>
      </c>
      <c r="AE20" s="323">
        <v>0</v>
      </c>
    </row>
    <row r="21" spans="1:31" s="205" customFormat="1" ht="22.5" customHeight="1">
      <c r="A21" s="201" t="s">
        <v>56</v>
      </c>
      <c r="B21" s="201" t="s">
        <v>60</v>
      </c>
      <c r="C21" s="202" t="s">
        <v>61</v>
      </c>
      <c r="D21" s="324">
        <v>1.7600000000000002</v>
      </c>
      <c r="E21" s="323">
        <v>0</v>
      </c>
      <c r="F21" s="323">
        <v>0</v>
      </c>
      <c r="G21" s="323">
        <v>0</v>
      </c>
      <c r="H21" s="323">
        <v>0</v>
      </c>
      <c r="I21" s="323">
        <v>0</v>
      </c>
      <c r="J21" s="323">
        <v>0</v>
      </c>
      <c r="K21" s="323">
        <v>0</v>
      </c>
      <c r="L21" s="323">
        <v>0</v>
      </c>
      <c r="M21" s="323">
        <v>0</v>
      </c>
      <c r="N21" s="323">
        <v>0</v>
      </c>
      <c r="O21" s="323">
        <v>0</v>
      </c>
      <c r="P21" s="323">
        <v>0</v>
      </c>
      <c r="Q21" s="323">
        <v>0</v>
      </c>
      <c r="R21" s="323">
        <v>0</v>
      </c>
      <c r="S21" s="323">
        <v>0</v>
      </c>
      <c r="T21" s="323">
        <v>0</v>
      </c>
      <c r="U21" s="323">
        <v>0</v>
      </c>
      <c r="V21" s="323">
        <v>0</v>
      </c>
      <c r="W21" s="323">
        <v>0</v>
      </c>
      <c r="X21" s="323">
        <v>0</v>
      </c>
      <c r="Y21" s="323">
        <v>0</v>
      </c>
      <c r="Z21" s="323">
        <v>0</v>
      </c>
      <c r="AA21" s="323">
        <v>0</v>
      </c>
      <c r="AB21" s="323">
        <v>0.39</v>
      </c>
      <c r="AC21" s="323">
        <v>1.23</v>
      </c>
      <c r="AD21" s="323">
        <v>0.14000000000000001</v>
      </c>
      <c r="AE21" s="323">
        <v>0</v>
      </c>
    </row>
    <row r="22" spans="1:31" s="197" customFormat="1" ht="22.5" customHeight="1">
      <c r="A22" s="198">
        <v>2</v>
      </c>
      <c r="B22" s="199" t="s">
        <v>62</v>
      </c>
      <c r="C22" s="200" t="s">
        <v>9</v>
      </c>
      <c r="D22" s="325">
        <v>7107.5650300000007</v>
      </c>
      <c r="E22" s="322">
        <v>397.53999999999996</v>
      </c>
      <c r="F22" s="322">
        <v>255.16</v>
      </c>
      <c r="G22" s="322">
        <v>145.85499999999999</v>
      </c>
      <c r="H22" s="322">
        <v>267.95000000000005</v>
      </c>
      <c r="I22" s="322">
        <v>73.61</v>
      </c>
      <c r="J22" s="322">
        <v>60.721000000000004</v>
      </c>
      <c r="K22" s="322">
        <v>35.519999999999996</v>
      </c>
      <c r="L22" s="322">
        <v>37.700000000000003</v>
      </c>
      <c r="M22" s="322">
        <v>37.349999999999994</v>
      </c>
      <c r="N22" s="322">
        <v>45.709999999999994</v>
      </c>
      <c r="O22" s="322">
        <v>241.83000000000004</v>
      </c>
      <c r="P22" s="322">
        <v>46.540000000000006</v>
      </c>
      <c r="Q22" s="322">
        <v>140.56</v>
      </c>
      <c r="R22" s="322">
        <v>27.47</v>
      </c>
      <c r="S22" s="322">
        <v>62.420000000000009</v>
      </c>
      <c r="T22" s="322">
        <v>102.81</v>
      </c>
      <c r="U22" s="322">
        <v>893.21000000000015</v>
      </c>
      <c r="V22" s="322">
        <v>433.73000000000008</v>
      </c>
      <c r="W22" s="322">
        <v>274.07</v>
      </c>
      <c r="X22" s="322">
        <v>382.22</v>
      </c>
      <c r="Y22" s="322">
        <v>505.27000000000004</v>
      </c>
      <c r="Z22" s="322">
        <v>354.64692999999994</v>
      </c>
      <c r="AA22" s="322">
        <v>148.36000000000001</v>
      </c>
      <c r="AB22" s="322">
        <v>236.30409999999998</v>
      </c>
      <c r="AC22" s="322">
        <v>164.66</v>
      </c>
      <c r="AD22" s="322">
        <v>656.14999999999986</v>
      </c>
      <c r="AE22" s="322">
        <v>1080.1980000000003</v>
      </c>
    </row>
    <row r="23" spans="1:31" ht="22.5" customHeight="1">
      <c r="A23" s="201" t="s">
        <v>63</v>
      </c>
      <c r="B23" s="201" t="s">
        <v>64</v>
      </c>
      <c r="C23" s="202" t="s">
        <v>10</v>
      </c>
      <c r="D23" s="323">
        <v>593.4</v>
      </c>
      <c r="E23" s="323">
        <v>46.43</v>
      </c>
      <c r="F23" s="323">
        <v>24.090000000000003</v>
      </c>
      <c r="G23" s="323">
        <v>0.36</v>
      </c>
      <c r="H23" s="323">
        <v>0</v>
      </c>
      <c r="I23" s="323">
        <v>1.03</v>
      </c>
      <c r="J23" s="323">
        <v>1.94</v>
      </c>
      <c r="K23" s="323">
        <v>0.04</v>
      </c>
      <c r="L23" s="323">
        <v>0</v>
      </c>
      <c r="M23" s="323">
        <v>0</v>
      </c>
      <c r="N23" s="323">
        <v>0</v>
      </c>
      <c r="O23" s="323">
        <v>9.8700000000000028</v>
      </c>
      <c r="P23" s="323">
        <v>1.43</v>
      </c>
      <c r="Q23" s="323">
        <v>12.739999999999998</v>
      </c>
      <c r="R23" s="323">
        <v>0</v>
      </c>
      <c r="S23" s="323">
        <v>14.08</v>
      </c>
      <c r="T23" s="323">
        <v>34.210000000000008</v>
      </c>
      <c r="U23" s="323">
        <v>184.39999999999998</v>
      </c>
      <c r="V23" s="323">
        <v>31.64</v>
      </c>
      <c r="W23" s="323">
        <v>0</v>
      </c>
      <c r="X23" s="323">
        <v>0.79</v>
      </c>
      <c r="Y23" s="323">
        <v>136.04</v>
      </c>
      <c r="Z23" s="323">
        <v>7</v>
      </c>
      <c r="AA23" s="323">
        <v>0</v>
      </c>
      <c r="AB23" s="323">
        <v>10.8</v>
      </c>
      <c r="AC23" s="323">
        <v>0.3</v>
      </c>
      <c r="AD23" s="323">
        <v>7.82</v>
      </c>
      <c r="AE23" s="323">
        <v>68.39</v>
      </c>
    </row>
    <row r="24" spans="1:31" ht="22.5" customHeight="1">
      <c r="A24" s="201" t="s">
        <v>65</v>
      </c>
      <c r="B24" s="201" t="s">
        <v>66</v>
      </c>
      <c r="C24" s="202" t="s">
        <v>11</v>
      </c>
      <c r="D24" s="323">
        <v>33.28</v>
      </c>
      <c r="E24" s="323">
        <v>0.03</v>
      </c>
      <c r="F24" s="323">
        <v>3.82</v>
      </c>
      <c r="G24" s="323">
        <v>0.02</v>
      </c>
      <c r="H24" s="323">
        <v>0.01</v>
      </c>
      <c r="I24" s="323">
        <v>0.06</v>
      </c>
      <c r="J24" s="323">
        <v>0.56999999999999995</v>
      </c>
      <c r="K24" s="323">
        <v>0.01</v>
      </c>
      <c r="L24" s="323">
        <v>0.03</v>
      </c>
      <c r="M24" s="323">
        <v>7.0000000000000007E-2</v>
      </c>
      <c r="N24" s="323">
        <v>0.02</v>
      </c>
      <c r="O24" s="323">
        <v>0.03</v>
      </c>
      <c r="P24" s="323">
        <v>0.06</v>
      </c>
      <c r="Q24" s="323">
        <v>3.88</v>
      </c>
      <c r="R24" s="323">
        <v>0.41</v>
      </c>
      <c r="S24" s="323">
        <v>0.23</v>
      </c>
      <c r="T24" s="323">
        <v>0.12</v>
      </c>
      <c r="U24" s="323">
        <v>0.28999999999999998</v>
      </c>
      <c r="V24" s="323">
        <v>0.08</v>
      </c>
      <c r="W24" s="323">
        <v>7.0000000000000007E-2</v>
      </c>
      <c r="X24" s="323">
        <v>0.52</v>
      </c>
      <c r="Y24" s="323">
        <v>1.74</v>
      </c>
      <c r="Z24" s="323">
        <v>7.6</v>
      </c>
      <c r="AA24" s="323">
        <v>0</v>
      </c>
      <c r="AB24" s="323">
        <v>0</v>
      </c>
      <c r="AC24" s="323">
        <v>0</v>
      </c>
      <c r="AD24" s="323">
        <v>0</v>
      </c>
      <c r="AE24" s="323">
        <v>13.61</v>
      </c>
    </row>
    <row r="25" spans="1:31" ht="22.5" hidden="1" customHeight="1">
      <c r="A25" s="201" t="s">
        <v>67</v>
      </c>
      <c r="B25" s="201" t="s">
        <v>68</v>
      </c>
      <c r="C25" s="202" t="s">
        <v>12</v>
      </c>
      <c r="D25" s="323">
        <v>0</v>
      </c>
      <c r="E25" s="323">
        <v>0</v>
      </c>
      <c r="F25" s="323">
        <v>0</v>
      </c>
      <c r="G25" s="323">
        <v>0</v>
      </c>
      <c r="H25" s="323">
        <v>0</v>
      </c>
      <c r="I25" s="323">
        <v>0</v>
      </c>
      <c r="J25" s="323">
        <v>0</v>
      </c>
      <c r="K25" s="323">
        <v>0</v>
      </c>
      <c r="L25" s="323">
        <v>0</v>
      </c>
      <c r="M25" s="323">
        <v>0</v>
      </c>
      <c r="N25" s="323">
        <v>0</v>
      </c>
      <c r="O25" s="323">
        <v>0</v>
      </c>
      <c r="P25" s="323">
        <v>0</v>
      </c>
      <c r="Q25" s="323">
        <v>0</v>
      </c>
      <c r="R25" s="323">
        <v>0</v>
      </c>
      <c r="S25" s="323">
        <v>0</v>
      </c>
      <c r="T25" s="323">
        <v>0</v>
      </c>
      <c r="U25" s="323">
        <v>0</v>
      </c>
      <c r="V25" s="323">
        <v>0</v>
      </c>
      <c r="W25" s="323">
        <v>0</v>
      </c>
      <c r="X25" s="323">
        <v>0</v>
      </c>
      <c r="Y25" s="323">
        <v>0</v>
      </c>
      <c r="Z25" s="323">
        <v>0</v>
      </c>
      <c r="AA25" s="323">
        <v>0</v>
      </c>
      <c r="AB25" s="323">
        <v>0</v>
      </c>
      <c r="AC25" s="323">
        <v>0</v>
      </c>
      <c r="AD25" s="323">
        <v>0</v>
      </c>
      <c r="AE25" s="323">
        <v>0</v>
      </c>
    </row>
    <row r="26" spans="1:31" ht="22.5" hidden="1" customHeight="1">
      <c r="A26" s="201" t="s">
        <v>69</v>
      </c>
      <c r="B26" s="201" t="s">
        <v>70</v>
      </c>
      <c r="C26" s="202" t="s">
        <v>71</v>
      </c>
      <c r="D26" s="323">
        <v>0</v>
      </c>
      <c r="E26" s="323">
        <v>0</v>
      </c>
      <c r="F26" s="323">
        <v>0</v>
      </c>
      <c r="G26" s="323">
        <v>0</v>
      </c>
      <c r="H26" s="323">
        <v>0</v>
      </c>
      <c r="I26" s="323">
        <v>0</v>
      </c>
      <c r="J26" s="323">
        <v>0</v>
      </c>
      <c r="K26" s="323">
        <v>0</v>
      </c>
      <c r="L26" s="323">
        <v>0</v>
      </c>
      <c r="M26" s="323">
        <v>0</v>
      </c>
      <c r="N26" s="323">
        <v>0</v>
      </c>
      <c r="O26" s="323">
        <v>0</v>
      </c>
      <c r="P26" s="323">
        <v>0</v>
      </c>
      <c r="Q26" s="323">
        <v>0</v>
      </c>
      <c r="R26" s="323">
        <v>0</v>
      </c>
      <c r="S26" s="323">
        <v>0</v>
      </c>
      <c r="T26" s="323">
        <v>0</v>
      </c>
      <c r="U26" s="323">
        <v>0</v>
      </c>
      <c r="V26" s="323">
        <v>0</v>
      </c>
      <c r="W26" s="323">
        <v>0</v>
      </c>
      <c r="X26" s="323">
        <v>0</v>
      </c>
      <c r="Y26" s="323">
        <v>0</v>
      </c>
      <c r="Z26" s="323">
        <v>0</v>
      </c>
      <c r="AA26" s="323">
        <v>0</v>
      </c>
      <c r="AB26" s="323">
        <v>0</v>
      </c>
      <c r="AC26" s="323">
        <v>0</v>
      </c>
      <c r="AD26" s="323">
        <v>0</v>
      </c>
      <c r="AE26" s="323">
        <v>0</v>
      </c>
    </row>
    <row r="27" spans="1:31" ht="22.5" customHeight="1">
      <c r="A27" s="201" t="s">
        <v>67</v>
      </c>
      <c r="B27" s="201" t="s">
        <v>73</v>
      </c>
      <c r="C27" s="202" t="s">
        <v>74</v>
      </c>
      <c r="D27" s="323">
        <v>35.97</v>
      </c>
      <c r="E27" s="323">
        <v>0</v>
      </c>
      <c r="F27" s="323">
        <v>0</v>
      </c>
      <c r="G27" s="323">
        <v>0</v>
      </c>
      <c r="H27" s="323">
        <v>0</v>
      </c>
      <c r="I27" s="323">
        <v>0</v>
      </c>
      <c r="J27" s="323">
        <v>0</v>
      </c>
      <c r="K27" s="323">
        <v>0</v>
      </c>
      <c r="L27" s="323">
        <v>0</v>
      </c>
      <c r="M27" s="323">
        <v>0</v>
      </c>
      <c r="N27" s="323">
        <v>0</v>
      </c>
      <c r="O27" s="323">
        <v>0</v>
      </c>
      <c r="P27" s="323">
        <v>0</v>
      </c>
      <c r="Q27" s="323">
        <v>0</v>
      </c>
      <c r="R27" s="323">
        <v>0</v>
      </c>
      <c r="S27" s="323">
        <v>0</v>
      </c>
      <c r="T27" s="323">
        <v>0</v>
      </c>
      <c r="U27" s="323">
        <v>0</v>
      </c>
      <c r="V27" s="323">
        <v>0</v>
      </c>
      <c r="W27" s="323">
        <v>0</v>
      </c>
      <c r="X27" s="323">
        <v>0</v>
      </c>
      <c r="Y27" s="323">
        <v>31.97</v>
      </c>
      <c r="Z27" s="323">
        <v>0</v>
      </c>
      <c r="AA27" s="323">
        <v>0</v>
      </c>
      <c r="AB27" s="323">
        <v>0</v>
      </c>
      <c r="AC27" s="323">
        <v>0</v>
      </c>
      <c r="AD27" s="323">
        <v>0</v>
      </c>
      <c r="AE27" s="323">
        <v>4</v>
      </c>
    </row>
    <row r="28" spans="1:31" ht="22.5" customHeight="1">
      <c r="A28" s="201" t="s">
        <v>69</v>
      </c>
      <c r="B28" s="201" t="s">
        <v>76</v>
      </c>
      <c r="C28" s="202" t="s">
        <v>77</v>
      </c>
      <c r="D28" s="326">
        <v>787.69630000000006</v>
      </c>
      <c r="E28" s="323">
        <v>2.7099999999999973</v>
      </c>
      <c r="F28" s="323">
        <v>3.53</v>
      </c>
      <c r="G28" s="323">
        <v>2.82</v>
      </c>
      <c r="H28" s="323">
        <v>12.44</v>
      </c>
      <c r="I28" s="323">
        <v>11.25</v>
      </c>
      <c r="J28" s="323">
        <v>3</v>
      </c>
      <c r="K28" s="323">
        <v>0.74</v>
      </c>
      <c r="L28" s="323">
        <v>1.4563000000000001</v>
      </c>
      <c r="M28" s="323">
        <v>1.6</v>
      </c>
      <c r="N28" s="323">
        <v>1.51</v>
      </c>
      <c r="O28" s="323">
        <v>3.04</v>
      </c>
      <c r="P28" s="323">
        <v>7.0000000000000007E-2</v>
      </c>
      <c r="Q28" s="323">
        <v>21.36</v>
      </c>
      <c r="R28" s="323">
        <v>0.34</v>
      </c>
      <c r="S28" s="323">
        <v>1.92</v>
      </c>
      <c r="T28" s="323">
        <v>1.2100000000000002</v>
      </c>
      <c r="U28" s="323">
        <v>401.87</v>
      </c>
      <c r="V28" s="323">
        <v>6.17</v>
      </c>
      <c r="W28" s="323">
        <v>33.94</v>
      </c>
      <c r="X28" s="323">
        <v>40.17</v>
      </c>
      <c r="Y28" s="323">
        <v>0</v>
      </c>
      <c r="Z28" s="323">
        <v>44.11</v>
      </c>
      <c r="AA28" s="323">
        <v>1.08</v>
      </c>
      <c r="AB28" s="323">
        <v>4.6399999999999997</v>
      </c>
      <c r="AC28" s="323">
        <v>3.74</v>
      </c>
      <c r="AD28" s="323">
        <v>16.45</v>
      </c>
      <c r="AE28" s="323">
        <v>166.53</v>
      </c>
    </row>
    <row r="29" spans="1:31" ht="22.5" customHeight="1">
      <c r="A29" s="201" t="s">
        <v>72</v>
      </c>
      <c r="B29" s="201" t="s">
        <v>79</v>
      </c>
      <c r="C29" s="202" t="s">
        <v>80</v>
      </c>
      <c r="D29" s="323">
        <v>248.85</v>
      </c>
      <c r="E29" s="323">
        <v>12.64</v>
      </c>
      <c r="F29" s="323">
        <v>10.83</v>
      </c>
      <c r="G29" s="323">
        <v>2.3000000000000003</v>
      </c>
      <c r="H29" s="323">
        <v>7.0000000000000007E-2</v>
      </c>
      <c r="I29" s="323">
        <v>0.55000000000000004</v>
      </c>
      <c r="J29" s="323">
        <v>0.11</v>
      </c>
      <c r="K29" s="323">
        <v>0.16</v>
      </c>
      <c r="L29" s="323">
        <v>0.67999999999999994</v>
      </c>
      <c r="M29" s="323">
        <v>0.32</v>
      </c>
      <c r="N29" s="323">
        <v>0.64</v>
      </c>
      <c r="O29" s="323">
        <v>7.16</v>
      </c>
      <c r="P29" s="323">
        <v>0</v>
      </c>
      <c r="Q29" s="323">
        <v>1.18</v>
      </c>
      <c r="R29" s="323">
        <v>0.33</v>
      </c>
      <c r="S29" s="323">
        <v>0.55000000000000004</v>
      </c>
      <c r="T29" s="323">
        <v>0.16999999999999998</v>
      </c>
      <c r="U29" s="323">
        <v>45.760000000000005</v>
      </c>
      <c r="V29" s="323">
        <v>11.11</v>
      </c>
      <c r="W29" s="323">
        <v>15.49</v>
      </c>
      <c r="X29" s="323">
        <v>45.92</v>
      </c>
      <c r="Y29" s="323">
        <v>42.53</v>
      </c>
      <c r="Z29" s="323">
        <v>11.4</v>
      </c>
      <c r="AA29" s="323">
        <v>2.02</v>
      </c>
      <c r="AB29" s="323">
        <v>0.5</v>
      </c>
      <c r="AC29" s="323">
        <v>2.38</v>
      </c>
      <c r="AD29" s="323">
        <v>6.92</v>
      </c>
      <c r="AE29" s="323">
        <v>27.13</v>
      </c>
    </row>
    <row r="30" spans="1:31" ht="22.5" hidden="1" customHeight="1">
      <c r="A30" s="201" t="s">
        <v>81</v>
      </c>
      <c r="B30" s="201" t="s">
        <v>82</v>
      </c>
      <c r="C30" s="202" t="s">
        <v>83</v>
      </c>
      <c r="D30" s="326">
        <v>0</v>
      </c>
      <c r="E30" s="323">
        <v>0</v>
      </c>
      <c r="F30" s="323">
        <v>0</v>
      </c>
      <c r="G30" s="323">
        <v>0</v>
      </c>
      <c r="H30" s="323">
        <v>0</v>
      </c>
      <c r="I30" s="323">
        <v>0</v>
      </c>
      <c r="J30" s="323">
        <v>0</v>
      </c>
      <c r="K30" s="323">
        <v>0</v>
      </c>
      <c r="L30" s="323">
        <v>0</v>
      </c>
      <c r="M30" s="323">
        <v>0</v>
      </c>
      <c r="N30" s="323">
        <v>0</v>
      </c>
      <c r="O30" s="323">
        <v>0</v>
      </c>
      <c r="P30" s="323">
        <v>0</v>
      </c>
      <c r="Q30" s="323">
        <v>0</v>
      </c>
      <c r="R30" s="323">
        <v>0</v>
      </c>
      <c r="S30" s="323">
        <v>0</v>
      </c>
      <c r="T30" s="323">
        <v>0</v>
      </c>
      <c r="U30" s="323">
        <v>0</v>
      </c>
      <c r="V30" s="323">
        <v>0</v>
      </c>
      <c r="W30" s="323">
        <v>0</v>
      </c>
      <c r="X30" s="323">
        <v>0</v>
      </c>
      <c r="Y30" s="323">
        <v>0</v>
      </c>
      <c r="Z30" s="323">
        <v>0</v>
      </c>
      <c r="AA30" s="323">
        <v>0</v>
      </c>
      <c r="AB30" s="323">
        <v>0</v>
      </c>
      <c r="AC30" s="323">
        <v>0</v>
      </c>
      <c r="AD30" s="323">
        <v>0</v>
      </c>
      <c r="AE30" s="323">
        <v>0</v>
      </c>
    </row>
    <row r="31" spans="1:31" ht="33">
      <c r="A31" s="201" t="s">
        <v>75</v>
      </c>
      <c r="B31" s="201" t="s">
        <v>85</v>
      </c>
      <c r="C31" s="202" t="s">
        <v>13</v>
      </c>
      <c r="D31" s="326">
        <v>1961.9121</v>
      </c>
      <c r="E31" s="323">
        <v>115.79000000000002</v>
      </c>
      <c r="F31" s="323">
        <v>104.52999999999999</v>
      </c>
      <c r="G31" s="323">
        <v>27.94</v>
      </c>
      <c r="H31" s="323">
        <v>43.06</v>
      </c>
      <c r="I31" s="323">
        <v>33.409999999999997</v>
      </c>
      <c r="J31" s="323">
        <v>24.92</v>
      </c>
      <c r="K31" s="323">
        <v>7.1</v>
      </c>
      <c r="L31" s="323">
        <v>19.2394</v>
      </c>
      <c r="M31" s="323">
        <v>12.87</v>
      </c>
      <c r="N31" s="323">
        <v>10.28</v>
      </c>
      <c r="O31" s="323">
        <v>83.679999999999993</v>
      </c>
      <c r="P31" s="323">
        <v>19.830000000000002</v>
      </c>
      <c r="Q31" s="323">
        <v>45.83</v>
      </c>
      <c r="R31" s="323">
        <v>8.8899999999999988</v>
      </c>
      <c r="S31" s="323">
        <v>18.070000000000007</v>
      </c>
      <c r="T31" s="323">
        <v>26.65</v>
      </c>
      <c r="U31" s="323">
        <v>127.37</v>
      </c>
      <c r="V31" s="323">
        <v>142.31</v>
      </c>
      <c r="W31" s="323">
        <v>55.725700000000003</v>
      </c>
      <c r="X31" s="323">
        <v>144.91</v>
      </c>
      <c r="Y31" s="323">
        <v>172.32999999999998</v>
      </c>
      <c r="Z31" s="323">
        <v>115.86000000000001</v>
      </c>
      <c r="AA31" s="323">
        <v>38.569999999999993</v>
      </c>
      <c r="AB31" s="323">
        <v>79.819999999999979</v>
      </c>
      <c r="AC31" s="323">
        <v>48.410000000000004</v>
      </c>
      <c r="AD31" s="323">
        <v>184.72999999999996</v>
      </c>
      <c r="AE31" s="323">
        <v>249.78700000000003</v>
      </c>
    </row>
    <row r="32" spans="1:31">
      <c r="A32" s="201"/>
      <c r="B32" s="206" t="s">
        <v>311</v>
      </c>
      <c r="C32" s="207" t="s">
        <v>312</v>
      </c>
      <c r="D32" s="326">
        <v>23.358000000000001</v>
      </c>
      <c r="E32" s="323">
        <v>0</v>
      </c>
      <c r="F32" s="323">
        <v>9.9999999999999867E-2</v>
      </c>
      <c r="G32" s="323">
        <v>0.1</v>
      </c>
      <c r="H32" s="323">
        <v>0.03</v>
      </c>
      <c r="I32" s="323">
        <v>1.95</v>
      </c>
      <c r="J32" s="323">
        <v>0.39</v>
      </c>
      <c r="K32" s="323">
        <v>0.16</v>
      </c>
      <c r="L32" s="323">
        <v>0.1</v>
      </c>
      <c r="M32" s="323">
        <v>1.62</v>
      </c>
      <c r="N32" s="323">
        <v>0</v>
      </c>
      <c r="O32" s="323">
        <v>0.12</v>
      </c>
      <c r="P32" s="323">
        <v>0</v>
      </c>
      <c r="Q32" s="323">
        <v>2.96</v>
      </c>
      <c r="R32" s="323">
        <v>0</v>
      </c>
      <c r="S32" s="323">
        <v>0.09</v>
      </c>
      <c r="T32" s="323">
        <v>0</v>
      </c>
      <c r="U32" s="323">
        <v>6.33</v>
      </c>
      <c r="V32" s="323">
        <v>4.0199999999999996</v>
      </c>
      <c r="W32" s="323">
        <v>2.9080000000000004</v>
      </c>
      <c r="X32" s="323">
        <v>0</v>
      </c>
      <c r="Y32" s="323">
        <v>0.04</v>
      </c>
      <c r="Z32" s="323">
        <v>0</v>
      </c>
      <c r="AA32" s="323">
        <v>0.44</v>
      </c>
      <c r="AB32" s="323">
        <v>0.34</v>
      </c>
      <c r="AC32" s="323">
        <v>0</v>
      </c>
      <c r="AD32" s="323">
        <v>1.5499999999999998</v>
      </c>
      <c r="AE32" s="323">
        <v>0.11</v>
      </c>
    </row>
    <row r="33" spans="1:31">
      <c r="A33" s="201"/>
      <c r="B33" s="206" t="s">
        <v>88</v>
      </c>
      <c r="C33" s="207" t="s">
        <v>313</v>
      </c>
      <c r="D33" s="326">
        <v>65.760000000000005</v>
      </c>
      <c r="E33" s="323">
        <v>0.03</v>
      </c>
      <c r="F33" s="323">
        <v>7.77</v>
      </c>
      <c r="G33" s="323">
        <v>0.82</v>
      </c>
      <c r="H33" s="323">
        <v>9.9999999999999992E-2</v>
      </c>
      <c r="I33" s="323">
        <v>0.11</v>
      </c>
      <c r="J33" s="323">
        <v>0.06</v>
      </c>
      <c r="K33" s="323">
        <v>0.19</v>
      </c>
      <c r="L33" s="323">
        <v>0.1</v>
      </c>
      <c r="M33" s="323">
        <v>0.09</v>
      </c>
      <c r="N33" s="323">
        <v>0.11</v>
      </c>
      <c r="O33" s="323">
        <v>1.0900000000000001</v>
      </c>
      <c r="P33" s="323">
        <v>0.02</v>
      </c>
      <c r="Q33" s="323">
        <v>3.24</v>
      </c>
      <c r="R33" s="323">
        <v>0.11</v>
      </c>
      <c r="S33" s="323">
        <v>7.0000000000000007E-2</v>
      </c>
      <c r="T33" s="323">
        <v>0.03</v>
      </c>
      <c r="U33" s="323">
        <v>0.76</v>
      </c>
      <c r="V33" s="323">
        <v>3.53</v>
      </c>
      <c r="W33" s="323">
        <v>0.03</v>
      </c>
      <c r="X33" s="323">
        <v>38.590000000000003</v>
      </c>
      <c r="Y33" s="323">
        <v>0.15000000000000002</v>
      </c>
      <c r="Z33" s="323">
        <v>0.06</v>
      </c>
      <c r="AA33" s="323">
        <v>0.21</v>
      </c>
      <c r="AB33" s="323">
        <v>0.05</v>
      </c>
      <c r="AC33" s="323">
        <v>2.72</v>
      </c>
      <c r="AD33" s="323">
        <v>5.07</v>
      </c>
      <c r="AE33" s="323">
        <v>0.65</v>
      </c>
    </row>
    <row r="34" spans="1:31">
      <c r="A34" s="201"/>
      <c r="B34" s="206" t="s">
        <v>314</v>
      </c>
      <c r="C34" s="207" t="s">
        <v>315</v>
      </c>
      <c r="D34" s="326">
        <v>238.58600000000001</v>
      </c>
      <c r="E34" s="323">
        <v>9.9599999999999991</v>
      </c>
      <c r="F34" s="323">
        <v>8</v>
      </c>
      <c r="G34" s="323">
        <v>6.92</v>
      </c>
      <c r="H34" s="323">
        <v>2.48</v>
      </c>
      <c r="I34" s="323">
        <v>19.34</v>
      </c>
      <c r="J34" s="323">
        <v>2.4800000000000004</v>
      </c>
      <c r="K34" s="323">
        <v>0.36</v>
      </c>
      <c r="L34" s="323">
        <v>0.86</v>
      </c>
      <c r="M34" s="323">
        <v>1.7000000000000002</v>
      </c>
      <c r="N34" s="323">
        <v>0.86</v>
      </c>
      <c r="O34" s="323">
        <v>5.01</v>
      </c>
      <c r="P34" s="323">
        <v>0.84</v>
      </c>
      <c r="Q34" s="323">
        <v>7.870000000000001</v>
      </c>
      <c r="R34" s="323">
        <v>0.59</v>
      </c>
      <c r="S34" s="323">
        <v>1.99</v>
      </c>
      <c r="T34" s="323">
        <v>0.78</v>
      </c>
      <c r="U34" s="323">
        <v>3.4960000000000004</v>
      </c>
      <c r="V34" s="323">
        <v>10.81</v>
      </c>
      <c r="W34" s="323">
        <v>2.17</v>
      </c>
      <c r="X34" s="323">
        <v>13.540000000000001</v>
      </c>
      <c r="Y34" s="323">
        <v>2.09</v>
      </c>
      <c r="Z34" s="323">
        <v>46.52</v>
      </c>
      <c r="AA34" s="323">
        <v>3.37</v>
      </c>
      <c r="AB34" s="323">
        <v>3.79</v>
      </c>
      <c r="AC34" s="323">
        <v>4.8099999999999996</v>
      </c>
      <c r="AD34" s="323">
        <v>17.54</v>
      </c>
      <c r="AE34" s="323">
        <v>60.41</v>
      </c>
    </row>
    <row r="35" spans="1:31">
      <c r="A35" s="201"/>
      <c r="B35" s="206" t="s">
        <v>316</v>
      </c>
      <c r="C35" s="207" t="s">
        <v>317</v>
      </c>
      <c r="D35" s="326">
        <v>24.15</v>
      </c>
      <c r="E35" s="323">
        <v>1.07</v>
      </c>
      <c r="F35" s="323">
        <v>4.9399999999999995</v>
      </c>
      <c r="G35" s="323">
        <v>0.22</v>
      </c>
      <c r="H35" s="323">
        <v>0.89</v>
      </c>
      <c r="I35" s="323">
        <v>0</v>
      </c>
      <c r="J35" s="323">
        <v>0.90999999999999992</v>
      </c>
      <c r="K35" s="323">
        <v>0</v>
      </c>
      <c r="L35" s="323">
        <v>4.59</v>
      </c>
      <c r="M35" s="323">
        <v>0</v>
      </c>
      <c r="N35" s="323">
        <v>0</v>
      </c>
      <c r="O35" s="323">
        <v>0</v>
      </c>
      <c r="P35" s="323">
        <v>0</v>
      </c>
      <c r="Q35" s="323">
        <v>0</v>
      </c>
      <c r="R35" s="323">
        <v>0</v>
      </c>
      <c r="S35" s="323">
        <v>0</v>
      </c>
      <c r="T35" s="323">
        <v>1.75</v>
      </c>
      <c r="U35" s="323">
        <v>0</v>
      </c>
      <c r="V35" s="323">
        <v>1.71</v>
      </c>
      <c r="W35" s="323">
        <v>0</v>
      </c>
      <c r="X35" s="323">
        <v>0.78</v>
      </c>
      <c r="Y35" s="323">
        <v>1.27</v>
      </c>
      <c r="Z35" s="323">
        <v>1.38</v>
      </c>
      <c r="AA35" s="323">
        <v>0.71</v>
      </c>
      <c r="AB35" s="323">
        <v>1.4</v>
      </c>
      <c r="AC35" s="323">
        <v>0.34</v>
      </c>
      <c r="AD35" s="323">
        <v>0</v>
      </c>
      <c r="AE35" s="323">
        <v>2.19</v>
      </c>
    </row>
    <row r="36" spans="1:31">
      <c r="A36" s="201"/>
      <c r="B36" s="206" t="s">
        <v>318</v>
      </c>
      <c r="C36" s="207" t="s">
        <v>319</v>
      </c>
      <c r="D36" s="326">
        <v>4.5200000000000005</v>
      </c>
      <c r="E36" s="323">
        <v>0</v>
      </c>
      <c r="F36" s="323">
        <v>0</v>
      </c>
      <c r="G36" s="323">
        <v>0</v>
      </c>
      <c r="H36" s="323">
        <v>0.93</v>
      </c>
      <c r="I36" s="323">
        <v>0</v>
      </c>
      <c r="J36" s="323">
        <v>2.77</v>
      </c>
      <c r="K36" s="323">
        <v>0</v>
      </c>
      <c r="L36" s="323">
        <v>0</v>
      </c>
      <c r="M36" s="323">
        <v>0</v>
      </c>
      <c r="N36" s="323">
        <v>0</v>
      </c>
      <c r="O36" s="323">
        <v>0</v>
      </c>
      <c r="P36" s="323">
        <v>0</v>
      </c>
      <c r="Q36" s="323">
        <v>0.28000000000000003</v>
      </c>
      <c r="R36" s="323">
        <v>0</v>
      </c>
      <c r="S36" s="323">
        <v>0</v>
      </c>
      <c r="T36" s="323">
        <v>0</v>
      </c>
      <c r="U36" s="323">
        <v>0</v>
      </c>
      <c r="V36" s="323">
        <v>0</v>
      </c>
      <c r="W36" s="323">
        <v>0</v>
      </c>
      <c r="X36" s="323">
        <v>0</v>
      </c>
      <c r="Y36" s="323">
        <v>0</v>
      </c>
      <c r="Z36" s="323">
        <v>0</v>
      </c>
      <c r="AA36" s="323">
        <v>0</v>
      </c>
      <c r="AB36" s="323">
        <v>0</v>
      </c>
      <c r="AC36" s="323">
        <v>0</v>
      </c>
      <c r="AD36" s="323">
        <v>0</v>
      </c>
      <c r="AE36" s="323">
        <v>0.54</v>
      </c>
    </row>
    <row r="37" spans="1:31">
      <c r="A37" s="201"/>
      <c r="B37" s="206" t="s">
        <v>184</v>
      </c>
      <c r="C37" s="207" t="s">
        <v>320</v>
      </c>
      <c r="D37" s="326">
        <v>5.8299999999999992</v>
      </c>
      <c r="E37" s="323">
        <v>2.62</v>
      </c>
      <c r="F37" s="323">
        <v>2.2999999999999998</v>
      </c>
      <c r="G37" s="323">
        <v>0.22</v>
      </c>
      <c r="H37" s="323">
        <v>0.05</v>
      </c>
      <c r="I37" s="323">
        <v>0</v>
      </c>
      <c r="J37" s="323">
        <v>0</v>
      </c>
      <c r="K37" s="323">
        <v>0</v>
      </c>
      <c r="L37" s="323">
        <v>0</v>
      </c>
      <c r="M37" s="323">
        <v>0</v>
      </c>
      <c r="N37" s="323">
        <v>0.48</v>
      </c>
      <c r="O37" s="323">
        <v>0</v>
      </c>
      <c r="P37" s="323">
        <v>0</v>
      </c>
      <c r="Q37" s="323">
        <v>0</v>
      </c>
      <c r="R37" s="323">
        <v>0</v>
      </c>
      <c r="S37" s="323">
        <v>0.02</v>
      </c>
      <c r="T37" s="323">
        <v>0.14000000000000001</v>
      </c>
      <c r="U37" s="323">
        <v>0</v>
      </c>
      <c r="V37" s="323">
        <v>0</v>
      </c>
      <c r="W37" s="323">
        <v>0</v>
      </c>
      <c r="X37" s="323">
        <v>0</v>
      </c>
      <c r="Y37" s="323">
        <v>0</v>
      </c>
      <c r="Z37" s="323">
        <v>0</v>
      </c>
      <c r="AA37" s="323">
        <v>0</v>
      </c>
      <c r="AB37" s="323">
        <v>0</v>
      </c>
      <c r="AC37" s="323">
        <v>0</v>
      </c>
      <c r="AD37" s="323">
        <v>0</v>
      </c>
      <c r="AE37" s="323">
        <v>0</v>
      </c>
    </row>
    <row r="38" spans="1:31">
      <c r="A38" s="201"/>
      <c r="B38" s="206" t="s">
        <v>95</v>
      </c>
      <c r="C38" s="207" t="s">
        <v>321</v>
      </c>
      <c r="D38" s="326">
        <v>1366.2381</v>
      </c>
      <c r="E38" s="323">
        <v>88.26</v>
      </c>
      <c r="F38" s="323">
        <v>66</v>
      </c>
      <c r="G38" s="323">
        <v>19.580000000000002</v>
      </c>
      <c r="H38" s="323">
        <v>36.53</v>
      </c>
      <c r="I38" s="323">
        <v>11.73</v>
      </c>
      <c r="J38" s="323">
        <v>17.46</v>
      </c>
      <c r="K38" s="323">
        <v>6.39</v>
      </c>
      <c r="L38" s="323">
        <v>11.519400000000001</v>
      </c>
      <c r="M38" s="323">
        <v>9.44</v>
      </c>
      <c r="N38" s="323">
        <v>8.15</v>
      </c>
      <c r="O38" s="323">
        <v>73.81</v>
      </c>
      <c r="P38" s="323">
        <v>18.68</v>
      </c>
      <c r="Q38" s="323">
        <v>30.88</v>
      </c>
      <c r="R38" s="323">
        <v>8.19</v>
      </c>
      <c r="S38" s="323">
        <v>15.88</v>
      </c>
      <c r="T38" s="323">
        <v>23.95</v>
      </c>
      <c r="U38" s="323">
        <v>110.38400000000001</v>
      </c>
      <c r="V38" s="323">
        <v>118.96000000000001</v>
      </c>
      <c r="W38" s="323">
        <v>50.307699999999997</v>
      </c>
      <c r="X38" s="323">
        <v>89.82</v>
      </c>
      <c r="Y38" s="323">
        <v>71.660000000000011</v>
      </c>
      <c r="Z38" s="323">
        <v>48.24</v>
      </c>
      <c r="AA38" s="323">
        <v>27.4</v>
      </c>
      <c r="AB38" s="323">
        <v>61.7</v>
      </c>
      <c r="AC38" s="323">
        <v>38.01</v>
      </c>
      <c r="AD38" s="323">
        <v>139.48999999999998</v>
      </c>
      <c r="AE38" s="323">
        <v>163.81700000000001</v>
      </c>
    </row>
    <row r="39" spans="1:31">
      <c r="A39" s="201"/>
      <c r="B39" s="206" t="s">
        <v>322</v>
      </c>
      <c r="C39" s="207" t="s">
        <v>323</v>
      </c>
      <c r="D39" s="326">
        <v>186.97999999999996</v>
      </c>
      <c r="E39" s="323">
        <v>11.84</v>
      </c>
      <c r="F39" s="323">
        <v>1.54</v>
      </c>
      <c r="G39" s="323">
        <v>0.08</v>
      </c>
      <c r="H39" s="323">
        <v>1.4000000000000001</v>
      </c>
      <c r="I39" s="323">
        <v>0.02</v>
      </c>
      <c r="J39" s="323">
        <v>0</v>
      </c>
      <c r="K39" s="323">
        <v>0</v>
      </c>
      <c r="L39" s="323">
        <v>0</v>
      </c>
      <c r="M39" s="323">
        <v>0</v>
      </c>
      <c r="N39" s="323">
        <v>0.09</v>
      </c>
      <c r="O39" s="323">
        <v>0.08</v>
      </c>
      <c r="P39" s="323">
        <v>0.21</v>
      </c>
      <c r="Q39" s="323">
        <v>0</v>
      </c>
      <c r="R39" s="323">
        <v>0</v>
      </c>
      <c r="S39" s="323">
        <v>0</v>
      </c>
      <c r="T39" s="323">
        <v>0</v>
      </c>
      <c r="U39" s="323">
        <v>0.15</v>
      </c>
      <c r="V39" s="323">
        <v>0</v>
      </c>
      <c r="W39" s="323">
        <v>0.27</v>
      </c>
      <c r="X39" s="323">
        <v>0.1</v>
      </c>
      <c r="Y39" s="323">
        <v>93.08</v>
      </c>
      <c r="Z39" s="323">
        <v>18.93</v>
      </c>
      <c r="AA39" s="323">
        <v>5.75</v>
      </c>
      <c r="AB39" s="323">
        <v>12.379999999999999</v>
      </c>
      <c r="AC39" s="323">
        <v>2.2000000000000002</v>
      </c>
      <c r="AD39" s="323">
        <v>18.350000000000001</v>
      </c>
      <c r="AE39" s="323">
        <v>20.509999999999998</v>
      </c>
    </row>
    <row r="40" spans="1:31">
      <c r="A40" s="201"/>
      <c r="B40" s="206" t="s">
        <v>99</v>
      </c>
      <c r="C40" s="207" t="s">
        <v>324</v>
      </c>
      <c r="D40" s="326">
        <v>13.04</v>
      </c>
      <c r="E40" s="323">
        <v>0</v>
      </c>
      <c r="F40" s="323">
        <v>0.08</v>
      </c>
      <c r="G40" s="323">
        <v>0</v>
      </c>
      <c r="H40" s="323">
        <v>0</v>
      </c>
      <c r="I40" s="323">
        <v>0</v>
      </c>
      <c r="J40" s="323">
        <v>0</v>
      </c>
      <c r="K40" s="323">
        <v>0</v>
      </c>
      <c r="L40" s="323">
        <v>0</v>
      </c>
      <c r="M40" s="323">
        <v>0</v>
      </c>
      <c r="N40" s="323">
        <v>0</v>
      </c>
      <c r="O40" s="323">
        <v>2.38</v>
      </c>
      <c r="P40" s="323">
        <v>0</v>
      </c>
      <c r="Q40" s="323">
        <v>0</v>
      </c>
      <c r="R40" s="323">
        <v>0</v>
      </c>
      <c r="S40" s="323">
        <v>0.01</v>
      </c>
      <c r="T40" s="323">
        <v>0</v>
      </c>
      <c r="U40" s="323">
        <v>4.93</v>
      </c>
      <c r="V40" s="323">
        <v>0.08</v>
      </c>
      <c r="W40" s="323">
        <v>0</v>
      </c>
      <c r="X40" s="323">
        <v>0.89</v>
      </c>
      <c r="Y40" s="323">
        <v>3.57</v>
      </c>
      <c r="Z40" s="323">
        <v>0.47</v>
      </c>
      <c r="AA40" s="323">
        <v>0.01</v>
      </c>
      <c r="AB40" s="323">
        <v>7.0000000000000007E-2</v>
      </c>
      <c r="AC40" s="323">
        <v>0</v>
      </c>
      <c r="AD40" s="323">
        <v>0.03</v>
      </c>
      <c r="AE40" s="323">
        <v>0.52</v>
      </c>
    </row>
    <row r="41" spans="1:31">
      <c r="A41" s="201"/>
      <c r="B41" s="206" t="s">
        <v>325</v>
      </c>
      <c r="C41" s="207" t="s">
        <v>326</v>
      </c>
      <c r="D41" s="326">
        <v>19.069999999999997</v>
      </c>
      <c r="E41" s="323">
        <v>1.05</v>
      </c>
      <c r="F41" s="323">
        <v>12.05</v>
      </c>
      <c r="G41" s="323">
        <v>0</v>
      </c>
      <c r="H41" s="323">
        <v>0</v>
      </c>
      <c r="I41" s="323">
        <v>0</v>
      </c>
      <c r="J41" s="323">
        <v>0.85</v>
      </c>
      <c r="K41" s="323">
        <v>0</v>
      </c>
      <c r="L41" s="323">
        <v>0.01</v>
      </c>
      <c r="M41" s="323">
        <v>0.02</v>
      </c>
      <c r="N41" s="323">
        <v>0</v>
      </c>
      <c r="O41" s="323">
        <v>0</v>
      </c>
      <c r="P41" s="323">
        <v>0.05</v>
      </c>
      <c r="Q41" s="323">
        <v>0.6</v>
      </c>
      <c r="R41" s="323">
        <v>0</v>
      </c>
      <c r="S41" s="323">
        <v>0.01</v>
      </c>
      <c r="T41" s="323">
        <v>0</v>
      </c>
      <c r="U41" s="323">
        <v>1.18</v>
      </c>
      <c r="V41" s="323">
        <v>1.6</v>
      </c>
      <c r="W41" s="323">
        <v>0</v>
      </c>
      <c r="X41" s="323">
        <v>0.96</v>
      </c>
      <c r="Y41" s="323">
        <v>0.11</v>
      </c>
      <c r="Z41" s="323">
        <v>0.02</v>
      </c>
      <c r="AA41" s="323">
        <v>0.36</v>
      </c>
      <c r="AB41" s="323">
        <v>0.02</v>
      </c>
      <c r="AC41" s="323">
        <v>0.06</v>
      </c>
      <c r="AD41" s="323">
        <v>0.04</v>
      </c>
      <c r="AE41" s="323">
        <v>0.08</v>
      </c>
    </row>
    <row r="42" spans="1:31">
      <c r="A42" s="201"/>
      <c r="B42" s="206" t="s">
        <v>103</v>
      </c>
      <c r="C42" s="207" t="s">
        <v>104</v>
      </c>
      <c r="D42" s="326">
        <v>14.379999999999999</v>
      </c>
      <c r="E42" s="323">
        <v>0.96</v>
      </c>
      <c r="F42" s="323">
        <v>1.75</v>
      </c>
      <c r="G42" s="323">
        <v>0</v>
      </c>
      <c r="H42" s="323">
        <v>0.65000000000000013</v>
      </c>
      <c r="I42" s="323">
        <v>0.26</v>
      </c>
      <c r="J42" s="323">
        <v>0</v>
      </c>
      <c r="K42" s="323">
        <v>0</v>
      </c>
      <c r="L42" s="323">
        <v>2.06</v>
      </c>
      <c r="M42" s="323">
        <v>0</v>
      </c>
      <c r="N42" s="323">
        <v>0.59</v>
      </c>
      <c r="O42" s="323">
        <v>1.19</v>
      </c>
      <c r="P42" s="323">
        <v>0.03</v>
      </c>
      <c r="Q42" s="323">
        <v>0</v>
      </c>
      <c r="R42" s="323">
        <v>0</v>
      </c>
      <c r="S42" s="323">
        <v>0</v>
      </c>
      <c r="T42" s="323">
        <v>0</v>
      </c>
      <c r="U42" s="323">
        <v>0.14000000000000001</v>
      </c>
      <c r="V42" s="323">
        <v>1.6</v>
      </c>
      <c r="W42" s="323">
        <v>0.04</v>
      </c>
      <c r="X42" s="323">
        <v>0.23</v>
      </c>
      <c r="Y42" s="323">
        <v>0.36</v>
      </c>
      <c r="Z42" s="323">
        <v>0.24</v>
      </c>
      <c r="AA42" s="323">
        <v>0.32</v>
      </c>
      <c r="AB42" s="323">
        <v>7.0000000000000007E-2</v>
      </c>
      <c r="AC42" s="323">
        <v>0.27</v>
      </c>
      <c r="AD42" s="323">
        <v>2.6599999999999997</v>
      </c>
      <c r="AE42" s="323">
        <v>0.96</v>
      </c>
    </row>
    <row r="43" spans="1:31" ht="22.5" customHeight="1">
      <c r="A43" s="201" t="s">
        <v>78</v>
      </c>
      <c r="B43" s="201" t="s">
        <v>106</v>
      </c>
      <c r="C43" s="202" t="s">
        <v>18</v>
      </c>
      <c r="D43" s="323">
        <v>1.67</v>
      </c>
      <c r="E43" s="323">
        <v>0</v>
      </c>
      <c r="F43" s="323">
        <v>0</v>
      </c>
      <c r="G43" s="323">
        <v>1.67</v>
      </c>
      <c r="H43" s="323">
        <v>0</v>
      </c>
      <c r="I43" s="323">
        <v>0</v>
      </c>
      <c r="J43" s="323">
        <v>0</v>
      </c>
      <c r="K43" s="323">
        <v>0</v>
      </c>
      <c r="L43" s="323">
        <v>0</v>
      </c>
      <c r="M43" s="323">
        <v>0</v>
      </c>
      <c r="N43" s="323">
        <v>0</v>
      </c>
      <c r="O43" s="323">
        <v>0</v>
      </c>
      <c r="P43" s="323">
        <v>0</v>
      </c>
      <c r="Q43" s="323">
        <v>0</v>
      </c>
      <c r="R43" s="323">
        <v>0</v>
      </c>
      <c r="S43" s="323">
        <v>0</v>
      </c>
      <c r="T43" s="323">
        <v>0</v>
      </c>
      <c r="U43" s="323">
        <v>0</v>
      </c>
      <c r="V43" s="323">
        <v>0</v>
      </c>
      <c r="W43" s="323">
        <v>0</v>
      </c>
      <c r="X43" s="323">
        <v>0</v>
      </c>
      <c r="Y43" s="323">
        <v>0</v>
      </c>
      <c r="Z43" s="323">
        <v>0</v>
      </c>
      <c r="AA43" s="323">
        <v>0</v>
      </c>
      <c r="AB43" s="323">
        <v>0</v>
      </c>
      <c r="AC43" s="323">
        <v>0</v>
      </c>
      <c r="AD43" s="323">
        <v>0</v>
      </c>
      <c r="AE43" s="323">
        <v>0</v>
      </c>
    </row>
    <row r="44" spans="1:31" ht="22.5" customHeight="1">
      <c r="A44" s="201" t="s">
        <v>81</v>
      </c>
      <c r="B44" s="201" t="s">
        <v>108</v>
      </c>
      <c r="C44" s="202" t="s">
        <v>19</v>
      </c>
      <c r="D44" s="323">
        <v>2.2799999999999998</v>
      </c>
      <c r="E44" s="323">
        <v>0</v>
      </c>
      <c r="F44" s="323">
        <v>0</v>
      </c>
      <c r="G44" s="323">
        <v>2.2799999999999998</v>
      </c>
      <c r="H44" s="323">
        <v>0</v>
      </c>
      <c r="I44" s="323">
        <v>0</v>
      </c>
      <c r="J44" s="323">
        <v>0</v>
      </c>
      <c r="K44" s="323">
        <v>0</v>
      </c>
      <c r="L44" s="323">
        <v>0</v>
      </c>
      <c r="M44" s="323">
        <v>0</v>
      </c>
      <c r="N44" s="323">
        <v>0</v>
      </c>
      <c r="O44" s="323">
        <v>0</v>
      </c>
      <c r="P44" s="323">
        <v>0</v>
      </c>
      <c r="Q44" s="323">
        <v>0</v>
      </c>
      <c r="R44" s="323">
        <v>0</v>
      </c>
      <c r="S44" s="323">
        <v>0</v>
      </c>
      <c r="T44" s="323">
        <v>0</v>
      </c>
      <c r="U44" s="323">
        <v>0</v>
      </c>
      <c r="V44" s="323">
        <v>0</v>
      </c>
      <c r="W44" s="323">
        <v>0</v>
      </c>
      <c r="X44" s="323">
        <v>0</v>
      </c>
      <c r="Y44" s="323">
        <v>0</v>
      </c>
      <c r="Z44" s="323">
        <v>0</v>
      </c>
      <c r="AA44" s="323">
        <v>0</v>
      </c>
      <c r="AB44" s="323">
        <v>0</v>
      </c>
      <c r="AC44" s="323">
        <v>0</v>
      </c>
      <c r="AD44" s="323">
        <v>0</v>
      </c>
      <c r="AE44" s="323">
        <v>0</v>
      </c>
    </row>
    <row r="45" spans="1:31" ht="22.5" customHeight="1">
      <c r="A45" s="201" t="s">
        <v>84</v>
      </c>
      <c r="B45" s="201" t="s">
        <v>110</v>
      </c>
      <c r="C45" s="202" t="s">
        <v>111</v>
      </c>
      <c r="D45" s="323">
        <v>59.066929999999999</v>
      </c>
      <c r="E45" s="323">
        <v>0</v>
      </c>
      <c r="F45" s="323">
        <v>0</v>
      </c>
      <c r="G45" s="323">
        <v>0</v>
      </c>
      <c r="H45" s="323">
        <v>0</v>
      </c>
      <c r="I45" s="323">
        <v>0</v>
      </c>
      <c r="J45" s="323">
        <v>0</v>
      </c>
      <c r="K45" s="323">
        <v>0</v>
      </c>
      <c r="L45" s="323">
        <v>0</v>
      </c>
      <c r="M45" s="323">
        <v>0</v>
      </c>
      <c r="N45" s="323">
        <v>0</v>
      </c>
      <c r="O45" s="323">
        <v>0</v>
      </c>
      <c r="P45" s="323">
        <v>0</v>
      </c>
      <c r="Q45" s="323">
        <v>0</v>
      </c>
      <c r="R45" s="323">
        <v>0</v>
      </c>
      <c r="S45" s="323">
        <v>0</v>
      </c>
      <c r="T45" s="323">
        <v>0</v>
      </c>
      <c r="U45" s="323">
        <v>0</v>
      </c>
      <c r="V45" s="323">
        <v>0</v>
      </c>
      <c r="W45" s="323">
        <v>0.11</v>
      </c>
      <c r="X45" s="323">
        <v>47.9</v>
      </c>
      <c r="Y45" s="323">
        <v>0</v>
      </c>
      <c r="Z45" s="323">
        <v>3.4969300000000003</v>
      </c>
      <c r="AA45" s="323">
        <v>0</v>
      </c>
      <c r="AB45" s="323">
        <v>0</v>
      </c>
      <c r="AC45" s="323">
        <v>0</v>
      </c>
      <c r="AD45" s="323">
        <v>0</v>
      </c>
      <c r="AE45" s="323">
        <v>7.56</v>
      </c>
    </row>
    <row r="46" spans="1:31" ht="22.5" customHeight="1">
      <c r="A46" s="201" t="s">
        <v>105</v>
      </c>
      <c r="B46" s="201" t="s">
        <v>113</v>
      </c>
      <c r="C46" s="202" t="s">
        <v>114</v>
      </c>
      <c r="D46" s="323">
        <v>539.63000000000011</v>
      </c>
      <c r="E46" s="323">
        <v>0</v>
      </c>
      <c r="F46" s="323">
        <v>0</v>
      </c>
      <c r="G46" s="323">
        <v>0</v>
      </c>
      <c r="H46" s="323">
        <v>0</v>
      </c>
      <c r="I46" s="323">
        <v>0</v>
      </c>
      <c r="J46" s="323">
        <v>0</v>
      </c>
      <c r="K46" s="323">
        <v>0</v>
      </c>
      <c r="L46" s="323">
        <v>0</v>
      </c>
      <c r="M46" s="323">
        <v>0</v>
      </c>
      <c r="N46" s="323">
        <v>0</v>
      </c>
      <c r="O46" s="323">
        <v>0</v>
      </c>
      <c r="P46" s="323">
        <v>0</v>
      </c>
      <c r="Q46" s="323">
        <v>0</v>
      </c>
      <c r="R46" s="323">
        <v>0</v>
      </c>
      <c r="S46" s="323">
        <v>0</v>
      </c>
      <c r="T46" s="323">
        <v>0</v>
      </c>
      <c r="U46" s="323">
        <v>0</v>
      </c>
      <c r="V46" s="323">
        <v>0</v>
      </c>
      <c r="W46" s="323">
        <v>0</v>
      </c>
      <c r="X46" s="323">
        <v>39.070000000000007</v>
      </c>
      <c r="Y46" s="323">
        <v>57.16</v>
      </c>
      <c r="Z46" s="323">
        <v>69.399999999999991</v>
      </c>
      <c r="AA46" s="323">
        <v>67.790000000000006</v>
      </c>
      <c r="AB46" s="323">
        <v>45.910000000000004</v>
      </c>
      <c r="AC46" s="323">
        <v>46.11</v>
      </c>
      <c r="AD46" s="323">
        <v>48.01</v>
      </c>
      <c r="AE46" s="323">
        <v>166.18</v>
      </c>
    </row>
    <row r="47" spans="1:31" ht="22.5" customHeight="1">
      <c r="A47" s="201" t="s">
        <v>107</v>
      </c>
      <c r="B47" s="201" t="s">
        <v>116</v>
      </c>
      <c r="C47" s="202" t="s">
        <v>117</v>
      </c>
      <c r="D47" s="326">
        <v>1479.9840999999997</v>
      </c>
      <c r="E47" s="323">
        <v>202.42999999999998</v>
      </c>
      <c r="F47" s="323">
        <v>83.490000000000009</v>
      </c>
      <c r="G47" s="323">
        <v>69.16</v>
      </c>
      <c r="H47" s="323">
        <v>124.1</v>
      </c>
      <c r="I47" s="323">
        <v>15.74</v>
      </c>
      <c r="J47" s="323">
        <v>12.739999999999998</v>
      </c>
      <c r="K47" s="323">
        <v>21.35</v>
      </c>
      <c r="L47" s="323">
        <v>13.35</v>
      </c>
      <c r="M47" s="323">
        <v>18.38</v>
      </c>
      <c r="N47" s="323">
        <v>19.149999999999999</v>
      </c>
      <c r="O47" s="323">
        <v>101.69000000000001</v>
      </c>
      <c r="P47" s="323">
        <v>24</v>
      </c>
      <c r="Q47" s="323">
        <v>23.655999999999999</v>
      </c>
      <c r="R47" s="323">
        <v>16.809999999999999</v>
      </c>
      <c r="S47" s="323">
        <v>26.27</v>
      </c>
      <c r="T47" s="323">
        <v>38.299999999999997</v>
      </c>
      <c r="U47" s="323">
        <v>104.9</v>
      </c>
      <c r="V47" s="323">
        <v>166.03</v>
      </c>
      <c r="W47" s="323">
        <v>77.81</v>
      </c>
      <c r="X47" s="323">
        <v>0</v>
      </c>
      <c r="Y47" s="323">
        <v>0</v>
      </c>
      <c r="Z47" s="323">
        <v>3.21</v>
      </c>
      <c r="AA47" s="323">
        <v>0.91</v>
      </c>
      <c r="AB47" s="323">
        <v>36.414100000000005</v>
      </c>
      <c r="AC47" s="323">
        <v>19.279999999999998</v>
      </c>
      <c r="AD47" s="323">
        <v>170.8</v>
      </c>
      <c r="AE47" s="323">
        <v>90.013999999999996</v>
      </c>
    </row>
    <row r="48" spans="1:31" ht="22.5" customHeight="1">
      <c r="A48" s="201" t="s">
        <v>109</v>
      </c>
      <c r="B48" s="201" t="s">
        <v>119</v>
      </c>
      <c r="C48" s="202" t="s">
        <v>120</v>
      </c>
      <c r="D48" s="326">
        <v>24.212500000000002</v>
      </c>
      <c r="E48" s="323">
        <v>0.24</v>
      </c>
      <c r="F48" s="323">
        <v>0.5</v>
      </c>
      <c r="G48" s="323">
        <v>0.2</v>
      </c>
      <c r="H48" s="323">
        <v>0.06</v>
      </c>
      <c r="I48" s="323">
        <v>0.13</v>
      </c>
      <c r="J48" s="323">
        <v>4.03</v>
      </c>
      <c r="K48" s="323">
        <v>0.18</v>
      </c>
      <c r="L48" s="323">
        <v>0.44819999999999999</v>
      </c>
      <c r="M48" s="323">
        <v>0.34</v>
      </c>
      <c r="N48" s="323">
        <v>0.08</v>
      </c>
      <c r="O48" s="323">
        <v>0.5</v>
      </c>
      <c r="P48" s="323">
        <v>0.12</v>
      </c>
      <c r="Q48" s="323">
        <v>5.85</v>
      </c>
      <c r="R48" s="323">
        <v>0.41</v>
      </c>
      <c r="S48" s="323">
        <v>0.48</v>
      </c>
      <c r="T48" s="323">
        <v>0.09</v>
      </c>
      <c r="U48" s="323">
        <v>0.88</v>
      </c>
      <c r="V48" s="323">
        <v>0.18</v>
      </c>
      <c r="W48" s="323">
        <v>0.62429999999999997</v>
      </c>
      <c r="X48" s="323">
        <v>1.74</v>
      </c>
      <c r="Y48" s="323">
        <v>0.1</v>
      </c>
      <c r="Z48" s="323">
        <v>0.37</v>
      </c>
      <c r="AA48" s="323">
        <v>0.83</v>
      </c>
      <c r="AB48" s="323">
        <v>0.03</v>
      </c>
      <c r="AC48" s="323">
        <v>0.93</v>
      </c>
      <c r="AD48" s="323">
        <v>4.5199999999999996</v>
      </c>
      <c r="AE48" s="323">
        <v>0.35</v>
      </c>
    </row>
    <row r="49" spans="1:31" ht="22.5" customHeight="1">
      <c r="A49" s="201" t="s">
        <v>112</v>
      </c>
      <c r="B49" s="201" t="s">
        <v>122</v>
      </c>
      <c r="C49" s="202" t="s">
        <v>123</v>
      </c>
      <c r="D49" s="326">
        <v>15.57</v>
      </c>
      <c r="E49" s="323">
        <v>2.6500000000000004</v>
      </c>
      <c r="F49" s="323">
        <v>0.95</v>
      </c>
      <c r="G49" s="323">
        <v>0.8</v>
      </c>
      <c r="H49" s="323">
        <v>0</v>
      </c>
      <c r="I49" s="323">
        <v>0</v>
      </c>
      <c r="J49" s="323">
        <v>1.1199999999999999</v>
      </c>
      <c r="K49" s="323">
        <v>0.34</v>
      </c>
      <c r="L49" s="323">
        <v>0.26</v>
      </c>
      <c r="M49" s="323">
        <v>0.56000000000000005</v>
      </c>
      <c r="N49" s="323">
        <v>0.32</v>
      </c>
      <c r="O49" s="323">
        <v>0</v>
      </c>
      <c r="P49" s="323">
        <v>0.01</v>
      </c>
      <c r="Q49" s="323">
        <v>1.2</v>
      </c>
      <c r="R49" s="323">
        <v>0.05</v>
      </c>
      <c r="S49" s="323">
        <v>0.31</v>
      </c>
      <c r="T49" s="323">
        <v>0.05</v>
      </c>
      <c r="U49" s="323">
        <v>3.73</v>
      </c>
      <c r="V49" s="323">
        <v>0.52</v>
      </c>
      <c r="W49" s="323">
        <v>0.22</v>
      </c>
      <c r="X49" s="323">
        <v>1</v>
      </c>
      <c r="Y49" s="323">
        <v>0.03</v>
      </c>
      <c r="Z49" s="323">
        <v>0.02</v>
      </c>
      <c r="AA49" s="323">
        <v>0</v>
      </c>
      <c r="AB49" s="323">
        <v>1.2</v>
      </c>
      <c r="AC49" s="323">
        <v>0</v>
      </c>
      <c r="AD49" s="323">
        <v>0</v>
      </c>
      <c r="AE49" s="323">
        <v>0.23</v>
      </c>
    </row>
    <row r="50" spans="1:31" ht="22.5" hidden="1" customHeight="1">
      <c r="A50" s="201" t="s">
        <v>124</v>
      </c>
      <c r="B50" s="201" t="s">
        <v>125</v>
      </c>
      <c r="C50" s="202" t="s">
        <v>126</v>
      </c>
      <c r="D50" s="326">
        <v>0</v>
      </c>
      <c r="E50" s="323">
        <v>0</v>
      </c>
      <c r="F50" s="323">
        <v>0</v>
      </c>
      <c r="G50" s="323">
        <v>0</v>
      </c>
      <c r="H50" s="323">
        <v>0</v>
      </c>
      <c r="I50" s="323">
        <v>0</v>
      </c>
      <c r="J50" s="323">
        <v>0</v>
      </c>
      <c r="K50" s="323">
        <v>0</v>
      </c>
      <c r="L50" s="323">
        <v>0</v>
      </c>
      <c r="M50" s="323">
        <v>0</v>
      </c>
      <c r="N50" s="323">
        <v>0</v>
      </c>
      <c r="O50" s="323">
        <v>0</v>
      </c>
      <c r="P50" s="323">
        <v>0</v>
      </c>
      <c r="Q50" s="323">
        <v>0</v>
      </c>
      <c r="R50" s="323">
        <v>0</v>
      </c>
      <c r="S50" s="323">
        <v>0</v>
      </c>
      <c r="T50" s="323">
        <v>0</v>
      </c>
      <c r="U50" s="323">
        <v>0</v>
      </c>
      <c r="V50" s="323">
        <v>0</v>
      </c>
      <c r="W50" s="323">
        <v>0</v>
      </c>
      <c r="X50" s="323">
        <v>0</v>
      </c>
      <c r="Y50" s="323">
        <v>0</v>
      </c>
      <c r="Z50" s="323">
        <v>0</v>
      </c>
      <c r="AA50" s="323">
        <v>0</v>
      </c>
      <c r="AB50" s="323">
        <v>0</v>
      </c>
      <c r="AC50" s="323">
        <v>0</v>
      </c>
      <c r="AD50" s="323">
        <v>0</v>
      </c>
      <c r="AE50" s="323">
        <v>0</v>
      </c>
    </row>
    <row r="51" spans="1:31" ht="22.5" customHeight="1">
      <c r="A51" s="201" t="s">
        <v>115</v>
      </c>
      <c r="B51" s="201" t="s">
        <v>128</v>
      </c>
      <c r="C51" s="202" t="s">
        <v>129</v>
      </c>
      <c r="D51" s="323">
        <v>86.17</v>
      </c>
      <c r="E51" s="323">
        <v>2.9000000000000004</v>
      </c>
      <c r="F51" s="323">
        <v>4.7699999999999996</v>
      </c>
      <c r="G51" s="323">
        <v>4.22</v>
      </c>
      <c r="H51" s="323">
        <v>2.92</v>
      </c>
      <c r="I51" s="323">
        <v>0.21</v>
      </c>
      <c r="J51" s="323">
        <v>0.09</v>
      </c>
      <c r="K51" s="323">
        <v>0.25</v>
      </c>
      <c r="L51" s="323">
        <v>0.39</v>
      </c>
      <c r="M51" s="323">
        <v>0.43</v>
      </c>
      <c r="N51" s="323">
        <v>10.039999999999999</v>
      </c>
      <c r="O51" s="323">
        <v>0.45</v>
      </c>
      <c r="P51" s="323">
        <v>0.66</v>
      </c>
      <c r="Q51" s="323">
        <v>0.99</v>
      </c>
      <c r="R51" s="323">
        <v>0.2</v>
      </c>
      <c r="S51" s="323">
        <v>0.45</v>
      </c>
      <c r="T51" s="323">
        <v>0.42</v>
      </c>
      <c r="U51" s="323">
        <v>1.25</v>
      </c>
      <c r="V51" s="323">
        <v>6.33</v>
      </c>
      <c r="W51" s="323">
        <v>0.37</v>
      </c>
      <c r="X51" s="323">
        <v>21.91</v>
      </c>
      <c r="Y51" s="323">
        <v>4.26</v>
      </c>
      <c r="Z51" s="323">
        <v>8.85</v>
      </c>
      <c r="AA51" s="323">
        <v>0.62</v>
      </c>
      <c r="AB51" s="323">
        <v>2.81</v>
      </c>
      <c r="AC51" s="323">
        <v>2.4900000000000002</v>
      </c>
      <c r="AD51" s="323">
        <v>3.45</v>
      </c>
      <c r="AE51" s="323">
        <v>4.4400000000000004</v>
      </c>
    </row>
    <row r="52" spans="1:31" ht="33">
      <c r="A52" s="201" t="s">
        <v>118</v>
      </c>
      <c r="B52" s="201" t="s">
        <v>131</v>
      </c>
      <c r="C52" s="202" t="s">
        <v>132</v>
      </c>
      <c r="D52" s="323">
        <v>108.15</v>
      </c>
      <c r="E52" s="323">
        <v>0.01</v>
      </c>
      <c r="F52" s="323">
        <v>11.12</v>
      </c>
      <c r="G52" s="323">
        <v>1.46</v>
      </c>
      <c r="H52" s="323">
        <v>2.36</v>
      </c>
      <c r="I52" s="323">
        <v>0</v>
      </c>
      <c r="J52" s="323">
        <v>0</v>
      </c>
      <c r="K52" s="323">
        <v>0</v>
      </c>
      <c r="L52" s="323">
        <v>0</v>
      </c>
      <c r="M52" s="323">
        <v>0</v>
      </c>
      <c r="N52" s="323">
        <v>0</v>
      </c>
      <c r="O52" s="323">
        <v>0.15</v>
      </c>
      <c r="P52" s="323">
        <v>0</v>
      </c>
      <c r="Q52" s="323">
        <v>0</v>
      </c>
      <c r="R52" s="323">
        <v>0</v>
      </c>
      <c r="S52" s="323">
        <v>0</v>
      </c>
      <c r="T52" s="323">
        <v>0</v>
      </c>
      <c r="U52" s="323">
        <v>0.48</v>
      </c>
      <c r="V52" s="323">
        <v>0.03</v>
      </c>
      <c r="W52" s="323">
        <v>0</v>
      </c>
      <c r="X52" s="323">
        <v>15.12</v>
      </c>
      <c r="Y52" s="323">
        <v>9.77</v>
      </c>
      <c r="Z52" s="323">
        <v>13.639999999999999</v>
      </c>
      <c r="AA52" s="323">
        <v>7.39</v>
      </c>
      <c r="AB52" s="323">
        <v>10.700000000000001</v>
      </c>
      <c r="AC52" s="323">
        <v>4.63</v>
      </c>
      <c r="AD52" s="323">
        <v>10.25</v>
      </c>
      <c r="AE52" s="323">
        <v>21.04</v>
      </c>
    </row>
    <row r="53" spans="1:31" ht="33">
      <c r="A53" s="201" t="s">
        <v>121</v>
      </c>
      <c r="B53" s="201" t="s">
        <v>134</v>
      </c>
      <c r="C53" s="202" t="s">
        <v>135</v>
      </c>
      <c r="D53" s="323">
        <v>40.49</v>
      </c>
      <c r="E53" s="323">
        <v>0</v>
      </c>
      <c r="F53" s="323">
        <v>0</v>
      </c>
      <c r="G53" s="323">
        <v>0</v>
      </c>
      <c r="H53" s="323">
        <v>0</v>
      </c>
      <c r="I53" s="323">
        <v>0</v>
      </c>
      <c r="J53" s="323">
        <v>0</v>
      </c>
      <c r="K53" s="323">
        <v>0</v>
      </c>
      <c r="L53" s="323">
        <v>0</v>
      </c>
      <c r="M53" s="323">
        <v>0</v>
      </c>
      <c r="N53" s="323">
        <v>0</v>
      </c>
      <c r="O53" s="323">
        <v>0</v>
      </c>
      <c r="P53" s="323">
        <v>0</v>
      </c>
      <c r="Q53" s="323">
        <v>0</v>
      </c>
      <c r="R53" s="323">
        <v>0</v>
      </c>
      <c r="S53" s="323">
        <v>0</v>
      </c>
      <c r="T53" s="323">
        <v>0</v>
      </c>
      <c r="U53" s="323">
        <v>0</v>
      </c>
      <c r="V53" s="323">
        <v>0</v>
      </c>
      <c r="W53" s="323">
        <v>0</v>
      </c>
      <c r="X53" s="323">
        <v>0</v>
      </c>
      <c r="Y53" s="323">
        <v>6.91</v>
      </c>
      <c r="Z53" s="323">
        <v>0</v>
      </c>
      <c r="AA53" s="323">
        <v>0</v>
      </c>
      <c r="AB53" s="323">
        <v>0</v>
      </c>
      <c r="AC53" s="323">
        <v>0</v>
      </c>
      <c r="AD53" s="323">
        <v>3.49</v>
      </c>
      <c r="AE53" s="323">
        <v>30.09</v>
      </c>
    </row>
    <row r="54" spans="1:31" ht="22.5" customHeight="1">
      <c r="A54" s="201" t="s">
        <v>124</v>
      </c>
      <c r="B54" s="201" t="s">
        <v>137</v>
      </c>
      <c r="C54" s="202" t="s">
        <v>138</v>
      </c>
      <c r="D54" s="323">
        <v>6.7749999999999995</v>
      </c>
      <c r="E54" s="323">
        <v>0.37</v>
      </c>
      <c r="F54" s="323">
        <v>0.1</v>
      </c>
      <c r="G54" s="323">
        <v>0.19500000000000001</v>
      </c>
      <c r="H54" s="323">
        <v>0</v>
      </c>
      <c r="I54" s="323">
        <v>0.13</v>
      </c>
      <c r="J54" s="323">
        <v>1E-3</v>
      </c>
      <c r="K54" s="323">
        <v>0.08</v>
      </c>
      <c r="L54" s="323">
        <v>0.09</v>
      </c>
      <c r="M54" s="323">
        <v>5.5E-2</v>
      </c>
      <c r="N54" s="323">
        <v>0.02</v>
      </c>
      <c r="O54" s="323">
        <v>0.15</v>
      </c>
      <c r="P54" s="323">
        <v>0.02</v>
      </c>
      <c r="Q54" s="323">
        <v>0.24399999999999999</v>
      </c>
      <c r="R54" s="323">
        <v>0.01</v>
      </c>
      <c r="S54" s="323">
        <v>0.01</v>
      </c>
      <c r="T54" s="323">
        <v>0.04</v>
      </c>
      <c r="U54" s="323">
        <v>0.15</v>
      </c>
      <c r="V54" s="323">
        <v>0.16</v>
      </c>
      <c r="W54" s="323">
        <v>0</v>
      </c>
      <c r="X54" s="323">
        <v>0.32</v>
      </c>
      <c r="Y54" s="323">
        <v>1.2100000000000002</v>
      </c>
      <c r="Z54" s="323">
        <v>1.57</v>
      </c>
      <c r="AA54" s="323">
        <v>0.16999999999999998</v>
      </c>
      <c r="AB54" s="323">
        <v>0.5</v>
      </c>
      <c r="AC54" s="323">
        <v>0.25</v>
      </c>
      <c r="AD54" s="323">
        <v>0</v>
      </c>
      <c r="AE54" s="323">
        <v>0.92999999999999994</v>
      </c>
    </row>
    <row r="55" spans="1:31" ht="22.5" customHeight="1">
      <c r="A55" s="201" t="s">
        <v>127</v>
      </c>
      <c r="B55" s="201" t="s">
        <v>140</v>
      </c>
      <c r="C55" s="202" t="s">
        <v>141</v>
      </c>
      <c r="D55" s="323">
        <v>165.02199999999999</v>
      </c>
      <c r="E55" s="323">
        <v>4</v>
      </c>
      <c r="F55" s="323">
        <v>6.1999999999999993</v>
      </c>
      <c r="G55" s="323">
        <v>1.41</v>
      </c>
      <c r="H55" s="323">
        <v>1.4900000000000002</v>
      </c>
      <c r="I55" s="323">
        <v>3.82</v>
      </c>
      <c r="J55" s="323">
        <v>5.53</v>
      </c>
      <c r="K55" s="323">
        <v>0</v>
      </c>
      <c r="L55" s="323">
        <v>0.08</v>
      </c>
      <c r="M55" s="323">
        <v>0.375</v>
      </c>
      <c r="N55" s="323">
        <v>2.52</v>
      </c>
      <c r="O55" s="323">
        <v>15.69</v>
      </c>
      <c r="P55" s="323">
        <v>0.32</v>
      </c>
      <c r="Q55" s="323">
        <v>23.63</v>
      </c>
      <c r="R55" s="323">
        <v>0</v>
      </c>
      <c r="S55" s="323">
        <v>0</v>
      </c>
      <c r="T55" s="323">
        <v>1.55</v>
      </c>
      <c r="U55" s="323">
        <v>7.9499999999999993</v>
      </c>
      <c r="V55" s="323">
        <v>15.52</v>
      </c>
      <c r="W55" s="323">
        <v>2.8</v>
      </c>
      <c r="X55" s="323">
        <v>1.1700000000000002</v>
      </c>
      <c r="Y55" s="323">
        <v>0</v>
      </c>
      <c r="Z55" s="323">
        <v>0</v>
      </c>
      <c r="AA55" s="323">
        <v>0</v>
      </c>
      <c r="AB55" s="323">
        <v>4.6500000000000004</v>
      </c>
      <c r="AC55" s="323">
        <v>5.8</v>
      </c>
      <c r="AD55" s="323">
        <v>43.710000000000008</v>
      </c>
      <c r="AE55" s="323">
        <v>16.807000000000002</v>
      </c>
    </row>
    <row r="56" spans="1:31" ht="22.5" customHeight="1">
      <c r="A56" s="201" t="s">
        <v>130</v>
      </c>
      <c r="B56" s="201" t="s">
        <v>143</v>
      </c>
      <c r="C56" s="202" t="s">
        <v>144</v>
      </c>
      <c r="D56" s="323">
        <v>12.946099999999999</v>
      </c>
      <c r="E56" s="323">
        <v>1.86</v>
      </c>
      <c r="F56" s="323">
        <v>0.59</v>
      </c>
      <c r="G56" s="323">
        <v>0.76</v>
      </c>
      <c r="H56" s="323">
        <v>0.69</v>
      </c>
      <c r="I56" s="323">
        <v>0.17</v>
      </c>
      <c r="J56" s="323">
        <v>0.1</v>
      </c>
      <c r="K56" s="323">
        <v>0.05</v>
      </c>
      <c r="L56" s="323">
        <v>0.16610000000000003</v>
      </c>
      <c r="M56" s="323">
        <v>0.06</v>
      </c>
      <c r="N56" s="323">
        <v>0.31</v>
      </c>
      <c r="O56" s="323">
        <v>0.14000000000000001</v>
      </c>
      <c r="P56" s="323">
        <v>0.02</v>
      </c>
      <c r="Q56" s="323">
        <v>0</v>
      </c>
      <c r="R56" s="323">
        <v>0.02</v>
      </c>
      <c r="S56" s="323">
        <v>0.05</v>
      </c>
      <c r="T56" s="323">
        <v>0</v>
      </c>
      <c r="U56" s="323">
        <v>0.5</v>
      </c>
      <c r="V56" s="323">
        <v>0.11</v>
      </c>
      <c r="W56" s="323">
        <v>0.3</v>
      </c>
      <c r="X56" s="323">
        <v>0.55000000000000004</v>
      </c>
      <c r="Y56" s="323">
        <v>1.49</v>
      </c>
      <c r="Z56" s="323">
        <v>0.93</v>
      </c>
      <c r="AA56" s="323">
        <v>1.67</v>
      </c>
      <c r="AB56" s="323">
        <v>0.45999999999999996</v>
      </c>
      <c r="AC56" s="323">
        <v>0.47</v>
      </c>
      <c r="AD56" s="323">
        <v>0.91</v>
      </c>
      <c r="AE56" s="323">
        <v>0.56999999999999995</v>
      </c>
    </row>
    <row r="57" spans="1:31" ht="22.5" customHeight="1">
      <c r="A57" s="201" t="s">
        <v>133</v>
      </c>
      <c r="B57" s="201" t="s">
        <v>327</v>
      </c>
      <c r="C57" s="202" t="s">
        <v>147</v>
      </c>
      <c r="D57" s="323">
        <v>835.65</v>
      </c>
      <c r="E57" s="323">
        <v>1</v>
      </c>
      <c r="F57" s="323">
        <v>0.28000000000000003</v>
      </c>
      <c r="G57" s="323">
        <v>30.169999999999998</v>
      </c>
      <c r="H57" s="323">
        <v>80.75</v>
      </c>
      <c r="I57" s="323">
        <v>7.11</v>
      </c>
      <c r="J57" s="323">
        <v>6.57</v>
      </c>
      <c r="K57" s="323">
        <v>5.22</v>
      </c>
      <c r="L57" s="323">
        <v>1.31</v>
      </c>
      <c r="M57" s="323">
        <v>2.29</v>
      </c>
      <c r="N57" s="323">
        <v>0.82</v>
      </c>
      <c r="O57" s="323">
        <v>19.220000000000002</v>
      </c>
      <c r="P57" s="323">
        <v>0</v>
      </c>
      <c r="Q57" s="323">
        <v>0</v>
      </c>
      <c r="R57" s="323">
        <v>0</v>
      </c>
      <c r="S57" s="323">
        <v>0</v>
      </c>
      <c r="T57" s="323">
        <v>0</v>
      </c>
      <c r="U57" s="323">
        <v>0</v>
      </c>
      <c r="V57" s="323">
        <v>53.18</v>
      </c>
      <c r="W57" s="323">
        <v>86.610000000000014</v>
      </c>
      <c r="X57" s="323">
        <v>21.13</v>
      </c>
      <c r="Y57" s="323">
        <v>27.92</v>
      </c>
      <c r="Z57" s="323">
        <v>64.189999999999984</v>
      </c>
      <c r="AA57" s="323">
        <v>26.99</v>
      </c>
      <c r="AB57" s="323">
        <v>36.870000000000005</v>
      </c>
      <c r="AC57" s="323">
        <v>29.87</v>
      </c>
      <c r="AD57" s="323">
        <v>152.62</v>
      </c>
      <c r="AE57" s="323">
        <v>181.53</v>
      </c>
    </row>
    <row r="58" spans="1:31" ht="22.5" customHeight="1">
      <c r="A58" s="201" t="s">
        <v>136</v>
      </c>
      <c r="B58" s="201" t="s">
        <v>149</v>
      </c>
      <c r="C58" s="202" t="s">
        <v>150</v>
      </c>
      <c r="D58" s="323">
        <v>39.49</v>
      </c>
      <c r="E58" s="323">
        <v>4.4800000000000004</v>
      </c>
      <c r="F58" s="323">
        <v>0.36</v>
      </c>
      <c r="G58" s="323">
        <v>0.09</v>
      </c>
      <c r="H58" s="323">
        <v>0</v>
      </c>
      <c r="I58" s="323">
        <v>0</v>
      </c>
      <c r="J58" s="323">
        <v>0</v>
      </c>
      <c r="K58" s="323">
        <v>0</v>
      </c>
      <c r="L58" s="323">
        <v>0</v>
      </c>
      <c r="M58" s="323">
        <v>0</v>
      </c>
      <c r="N58" s="323">
        <v>0</v>
      </c>
      <c r="O58" s="323">
        <v>0.06</v>
      </c>
      <c r="P58" s="323">
        <v>0</v>
      </c>
      <c r="Q58" s="323">
        <v>0</v>
      </c>
      <c r="R58" s="323">
        <v>0</v>
      </c>
      <c r="S58" s="323">
        <v>0</v>
      </c>
      <c r="T58" s="323">
        <v>0</v>
      </c>
      <c r="U58" s="323">
        <v>12.03</v>
      </c>
      <c r="V58" s="323">
        <v>0.36</v>
      </c>
      <c r="W58" s="323">
        <v>0</v>
      </c>
      <c r="X58" s="323">
        <v>0</v>
      </c>
      <c r="Y58" s="323">
        <v>9.18</v>
      </c>
      <c r="Z58" s="323">
        <v>0</v>
      </c>
      <c r="AA58" s="323">
        <v>0.32</v>
      </c>
      <c r="AB58" s="323">
        <v>0</v>
      </c>
      <c r="AC58" s="323">
        <v>0</v>
      </c>
      <c r="AD58" s="323">
        <v>1.1400000000000001</v>
      </c>
      <c r="AE58" s="323">
        <v>11.47</v>
      </c>
    </row>
    <row r="59" spans="1:31" ht="22.5" customHeight="1">
      <c r="A59" s="201" t="s">
        <v>139</v>
      </c>
      <c r="B59" s="201" t="s">
        <v>152</v>
      </c>
      <c r="C59" s="202" t="s">
        <v>153</v>
      </c>
      <c r="D59" s="323">
        <v>29.35</v>
      </c>
      <c r="E59" s="323">
        <v>0</v>
      </c>
      <c r="F59" s="323">
        <v>0</v>
      </c>
      <c r="G59" s="323">
        <v>0</v>
      </c>
      <c r="H59" s="323">
        <v>0</v>
      </c>
      <c r="I59" s="323">
        <v>0</v>
      </c>
      <c r="J59" s="323">
        <v>0</v>
      </c>
      <c r="K59" s="323">
        <v>0</v>
      </c>
      <c r="L59" s="323">
        <v>0.2</v>
      </c>
      <c r="M59" s="323">
        <v>0</v>
      </c>
      <c r="N59" s="323">
        <v>0</v>
      </c>
      <c r="O59" s="323">
        <v>0</v>
      </c>
      <c r="P59" s="323">
        <v>0</v>
      </c>
      <c r="Q59" s="323">
        <v>0</v>
      </c>
      <c r="R59" s="323">
        <v>0</v>
      </c>
      <c r="S59" s="323">
        <v>0</v>
      </c>
      <c r="T59" s="323">
        <v>0</v>
      </c>
      <c r="U59" s="323">
        <v>1.65</v>
      </c>
      <c r="V59" s="323">
        <v>0</v>
      </c>
      <c r="W59" s="323">
        <v>0</v>
      </c>
      <c r="X59" s="323">
        <v>0</v>
      </c>
      <c r="Y59" s="323">
        <v>2.63</v>
      </c>
      <c r="Z59" s="323">
        <v>3</v>
      </c>
      <c r="AA59" s="323">
        <v>0</v>
      </c>
      <c r="AB59" s="323">
        <v>1</v>
      </c>
      <c r="AC59" s="323">
        <v>0</v>
      </c>
      <c r="AD59" s="323">
        <v>1.33</v>
      </c>
      <c r="AE59" s="323">
        <v>19.54</v>
      </c>
    </row>
    <row r="60" spans="1:31" s="197" customFormat="1" ht="22.5" customHeight="1">
      <c r="A60" s="198">
        <v>3</v>
      </c>
      <c r="B60" s="208" t="s">
        <v>154</v>
      </c>
      <c r="C60" s="200" t="s">
        <v>20</v>
      </c>
      <c r="D60" s="322">
        <v>9036.6084699999992</v>
      </c>
      <c r="E60" s="322">
        <v>350.01</v>
      </c>
      <c r="F60" s="322">
        <v>82.75</v>
      </c>
      <c r="G60" s="322">
        <v>22.425000000000001</v>
      </c>
      <c r="H60" s="322">
        <v>0</v>
      </c>
      <c r="I60" s="322">
        <v>0</v>
      </c>
      <c r="J60" s="322">
        <v>0</v>
      </c>
      <c r="K60" s="322">
        <v>0</v>
      </c>
      <c r="L60" s="322">
        <v>0.18</v>
      </c>
      <c r="M60" s="322">
        <v>0</v>
      </c>
      <c r="N60" s="322">
        <v>0</v>
      </c>
      <c r="O60" s="322">
        <v>0.34</v>
      </c>
      <c r="P60" s="322">
        <v>0</v>
      </c>
      <c r="Q60" s="322">
        <v>0</v>
      </c>
      <c r="R60" s="322">
        <v>0</v>
      </c>
      <c r="S60" s="322">
        <v>0</v>
      </c>
      <c r="T60" s="322">
        <v>0</v>
      </c>
      <c r="U60" s="322">
        <v>2987.7</v>
      </c>
      <c r="V60" s="322">
        <v>0.12</v>
      </c>
      <c r="W60" s="322">
        <v>13.270000000000001</v>
      </c>
      <c r="X60" s="322">
        <v>1537.9</v>
      </c>
      <c r="Y60" s="322">
        <v>1040.8300000000002</v>
      </c>
      <c r="Z60" s="322">
        <v>3.0699999999999339E-3</v>
      </c>
      <c r="AA60" s="322">
        <v>2.0099999999999998</v>
      </c>
      <c r="AB60" s="322">
        <v>180.55040000000002</v>
      </c>
      <c r="AC60" s="322">
        <v>0.35000000000000009</v>
      </c>
      <c r="AD60" s="322">
        <v>46.570000000000007</v>
      </c>
      <c r="AE60" s="322">
        <v>2771.6</v>
      </c>
    </row>
    <row r="61" spans="1:31" s="197" customFormat="1" ht="22.5" hidden="1" customHeight="1">
      <c r="A61" s="198">
        <v>4</v>
      </c>
      <c r="B61" s="199" t="s">
        <v>190</v>
      </c>
      <c r="C61" s="200" t="s">
        <v>191</v>
      </c>
      <c r="D61" s="322">
        <v>0</v>
      </c>
      <c r="E61" s="322"/>
      <c r="F61" s="322"/>
      <c r="G61" s="322"/>
      <c r="H61" s="322"/>
      <c r="I61" s="322"/>
      <c r="J61" s="322"/>
      <c r="K61" s="322"/>
      <c r="L61" s="322"/>
      <c r="M61" s="322"/>
      <c r="N61" s="322"/>
      <c r="O61" s="322"/>
      <c r="P61" s="322"/>
      <c r="Q61" s="322"/>
      <c r="R61" s="322"/>
      <c r="S61" s="322"/>
      <c r="T61" s="322"/>
      <c r="U61" s="322"/>
      <c r="V61" s="322"/>
      <c r="W61" s="322"/>
      <c r="X61" s="327"/>
      <c r="Y61" s="327"/>
      <c r="Z61" s="327"/>
      <c r="AA61" s="327"/>
      <c r="AB61" s="327"/>
      <c r="AC61" s="327"/>
      <c r="AD61" s="327"/>
      <c r="AE61" s="327"/>
    </row>
    <row r="62" spans="1:31" s="197" customFormat="1" ht="22.5" hidden="1" customHeight="1">
      <c r="A62" s="198">
        <v>5</v>
      </c>
      <c r="B62" s="199" t="s">
        <v>192</v>
      </c>
      <c r="C62" s="200" t="s">
        <v>193</v>
      </c>
      <c r="D62" s="322">
        <v>0</v>
      </c>
      <c r="E62" s="322"/>
      <c r="F62" s="322"/>
      <c r="G62" s="322"/>
      <c r="H62" s="322"/>
      <c r="I62" s="322"/>
      <c r="J62" s="322"/>
      <c r="K62" s="322"/>
      <c r="L62" s="322"/>
      <c r="M62" s="322"/>
      <c r="N62" s="322"/>
      <c r="O62" s="322"/>
      <c r="P62" s="322"/>
      <c r="Q62" s="322"/>
      <c r="R62" s="322"/>
      <c r="S62" s="322"/>
      <c r="T62" s="322"/>
      <c r="U62" s="322"/>
      <c r="V62" s="322"/>
      <c r="W62" s="322"/>
      <c r="X62" s="327"/>
      <c r="Y62" s="327"/>
      <c r="Z62" s="327"/>
      <c r="AA62" s="327"/>
      <c r="AB62" s="327"/>
      <c r="AC62" s="327"/>
      <c r="AD62" s="327"/>
      <c r="AE62" s="327"/>
    </row>
    <row r="63" spans="1:31" s="197" customFormat="1" ht="22.5" customHeight="1">
      <c r="A63" s="209">
        <v>4</v>
      </c>
      <c r="B63" s="210" t="s">
        <v>194</v>
      </c>
      <c r="C63" s="211" t="s">
        <v>195</v>
      </c>
      <c r="D63" s="328">
        <v>7915.7109999999993</v>
      </c>
      <c r="E63" s="328">
        <v>1189.82</v>
      </c>
      <c r="F63" s="328">
        <v>412.66999999999996</v>
      </c>
      <c r="G63" s="328">
        <v>169.35</v>
      </c>
      <c r="H63" s="328">
        <v>354.22</v>
      </c>
      <c r="I63" s="328">
        <v>73.61</v>
      </c>
      <c r="J63" s="328">
        <v>60.721000000000004</v>
      </c>
      <c r="K63" s="328">
        <v>38.299999999999997</v>
      </c>
      <c r="L63" s="328">
        <v>37.880000000000003</v>
      </c>
      <c r="M63" s="328">
        <v>37.349999999999994</v>
      </c>
      <c r="N63" s="328">
        <v>45.709999999999994</v>
      </c>
      <c r="O63" s="328">
        <v>242.17000000000004</v>
      </c>
      <c r="P63" s="328">
        <v>46.540000000000006</v>
      </c>
      <c r="Q63" s="328">
        <v>140.56</v>
      </c>
      <c r="R63" s="328">
        <v>27.47</v>
      </c>
      <c r="S63" s="328">
        <v>62.420000000000009</v>
      </c>
      <c r="T63" s="328">
        <v>102.81</v>
      </c>
      <c r="U63" s="328">
        <v>4125.3999999999996</v>
      </c>
      <c r="V63" s="328">
        <v>451.22000000000008</v>
      </c>
      <c r="W63" s="328">
        <v>297.48999999999995</v>
      </c>
      <c r="X63" s="329">
        <v>0</v>
      </c>
      <c r="Y63" s="329">
        <v>0</v>
      </c>
      <c r="Z63" s="329"/>
      <c r="AA63" s="329"/>
      <c r="AB63" s="329"/>
      <c r="AC63" s="329"/>
      <c r="AD63" s="329"/>
      <c r="AE63" s="329"/>
    </row>
    <row r="64" spans="1:31" ht="22.5" customHeight="1">
      <c r="B64" s="1044" t="s">
        <v>196</v>
      </c>
      <c r="C64" s="1045"/>
      <c r="D64" s="1045"/>
      <c r="E64" s="1045"/>
      <c r="F64" s="1045"/>
      <c r="G64" s="1045"/>
      <c r="H64" s="1045"/>
    </row>
  </sheetData>
  <mergeCells count="10">
    <mergeCell ref="B64:H64"/>
    <mergeCell ref="A1:H1"/>
    <mergeCell ref="A2:H2"/>
    <mergeCell ref="A3:H3"/>
    <mergeCell ref="F4:H4"/>
    <mergeCell ref="A5:A6"/>
    <mergeCell ref="B5:B6"/>
    <mergeCell ref="C5:C6"/>
    <mergeCell ref="D5:D6"/>
    <mergeCell ref="E5:AE5"/>
  </mergeCells>
  <printOptions horizontalCentered="1"/>
  <pageMargins left="0.24" right="0.16" top="0.59" bottom="0.21" header="0.31496062992125984" footer="0.31496062992125984"/>
  <pageSetup paperSize="8" scale="67" orientation="landscape" r:id="rId1"/>
  <headerFooter>
    <oddFooter>&amp;C&amp;P</oddFooter>
  </headerFooter>
  <rowBreaks count="1" manualBreakCount="1">
    <brk id="4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Zeros="0" view="pageBreakPreview" zoomScaleSheetLayoutView="100" workbookViewId="0">
      <pane xSplit="2" ySplit="6" topLeftCell="C52" activePane="bottomRight" state="frozen"/>
      <selection pane="topRight" activeCell="C1" sqref="C1"/>
      <selection pane="bottomLeft" activeCell="A5" sqref="A5"/>
      <selection pane="bottomRight" sqref="A1:XFD1048576"/>
    </sheetView>
  </sheetViews>
  <sheetFormatPr defaultColWidth="8.84375" defaultRowHeight="15.5"/>
  <cols>
    <col min="1" max="1" width="4.765625" style="826" customWidth="1"/>
    <col min="2" max="2" width="32.765625" style="826" customWidth="1"/>
    <col min="3" max="3" width="7.07421875" style="826" customWidth="1"/>
    <col min="4" max="4" width="10.84375" style="826" customWidth="1"/>
    <col min="5" max="5" width="13.23046875" style="826" customWidth="1"/>
    <col min="6" max="6" width="11.3046875" style="826" customWidth="1"/>
    <col min="7" max="16384" width="8.84375" style="826"/>
  </cols>
  <sheetData>
    <row r="1" spans="1:6" s="824" customFormat="1" ht="37.5" customHeight="1">
      <c r="A1" s="1027" t="s">
        <v>694</v>
      </c>
      <c r="B1" s="1027"/>
      <c r="C1" s="1027"/>
      <c r="D1" s="1027"/>
      <c r="E1" s="1027"/>
      <c r="F1" s="1027"/>
    </row>
    <row r="2" spans="1:6" ht="18.75" customHeight="1">
      <c r="A2" s="825"/>
      <c r="B2" s="825"/>
      <c r="C2" s="825"/>
      <c r="D2" s="825"/>
      <c r="E2" s="1028" t="s">
        <v>155</v>
      </c>
      <c r="F2" s="1028"/>
    </row>
    <row r="3" spans="1:6" ht="37.5" customHeight="1">
      <c r="A3" s="1032" t="s">
        <v>0</v>
      </c>
      <c r="B3" s="1032" t="s">
        <v>37</v>
      </c>
      <c r="C3" s="1032" t="s">
        <v>38</v>
      </c>
      <c r="D3" s="1032" t="s">
        <v>696</v>
      </c>
      <c r="E3" s="1032" t="s">
        <v>697</v>
      </c>
      <c r="F3" s="1032"/>
    </row>
    <row r="4" spans="1:6" ht="30">
      <c r="A4" s="1032"/>
      <c r="B4" s="1032"/>
      <c r="C4" s="1032"/>
      <c r="D4" s="1032"/>
      <c r="E4" s="827" t="s">
        <v>197</v>
      </c>
      <c r="F4" s="827" t="s">
        <v>198</v>
      </c>
    </row>
    <row r="5" spans="1:6">
      <c r="A5" s="1096" t="s">
        <v>183</v>
      </c>
      <c r="B5" s="1097"/>
      <c r="C5" s="805"/>
      <c r="D5" s="879">
        <v>25428.451000000001</v>
      </c>
      <c r="E5" s="879">
        <v>25428.451000000001</v>
      </c>
      <c r="F5" s="879">
        <v>0</v>
      </c>
    </row>
    <row r="6" spans="1:6" s="829" customFormat="1" ht="18.75" customHeight="1">
      <c r="A6" s="880">
        <v>1</v>
      </c>
      <c r="B6" s="881" t="s">
        <v>41</v>
      </c>
      <c r="C6" s="882" t="s">
        <v>4</v>
      </c>
      <c r="D6" s="883">
        <v>9558.7655000000013</v>
      </c>
      <c r="E6" s="883">
        <v>9284.2775000000001</v>
      </c>
      <c r="F6" s="883">
        <v>-274.48800000000119</v>
      </c>
    </row>
    <row r="7" spans="1:6" ht="18.75" customHeight="1">
      <c r="A7" s="884" t="s">
        <v>42</v>
      </c>
      <c r="B7" s="885" t="s">
        <v>43</v>
      </c>
      <c r="C7" s="886" t="s">
        <v>5</v>
      </c>
      <c r="D7" s="887">
        <v>763.31539999999995</v>
      </c>
      <c r="E7" s="887">
        <v>696.32539999999995</v>
      </c>
      <c r="F7" s="887">
        <v>-66.990000000000009</v>
      </c>
    </row>
    <row r="8" spans="1:6">
      <c r="A8" s="888"/>
      <c r="B8" s="889" t="s">
        <v>695</v>
      </c>
      <c r="C8" s="890" t="s">
        <v>44</v>
      </c>
      <c r="D8" s="887">
        <v>723.2654</v>
      </c>
      <c r="E8" s="887">
        <v>666.73540000000003</v>
      </c>
      <c r="F8" s="887">
        <v>-56.529999999999973</v>
      </c>
    </row>
    <row r="9" spans="1:6" hidden="1">
      <c r="A9" s="888"/>
      <c r="B9" s="889"/>
      <c r="C9" s="890"/>
      <c r="D9" s="887">
        <v>40.050000000000004</v>
      </c>
      <c r="E9" s="887">
        <v>29.59</v>
      </c>
      <c r="F9" s="887">
        <v>-10.460000000000004</v>
      </c>
    </row>
    <row r="10" spans="1:6" hidden="1">
      <c r="A10" s="888"/>
      <c r="B10" s="889"/>
      <c r="C10" s="890"/>
      <c r="D10" s="887">
        <v>0</v>
      </c>
      <c r="E10" s="887">
        <v>0</v>
      </c>
      <c r="F10" s="887">
        <v>0</v>
      </c>
    </row>
    <row r="11" spans="1:6" ht="18.75" customHeight="1">
      <c r="A11" s="884" t="s">
        <v>45</v>
      </c>
      <c r="B11" s="885" t="s">
        <v>46</v>
      </c>
      <c r="C11" s="886" t="s">
        <v>6</v>
      </c>
      <c r="D11" s="887">
        <v>482.24000000000012</v>
      </c>
      <c r="E11" s="887">
        <v>448.05</v>
      </c>
      <c r="F11" s="887">
        <v>-34.190000000000111</v>
      </c>
    </row>
    <row r="12" spans="1:6" ht="18.75" customHeight="1">
      <c r="A12" s="884" t="s">
        <v>47</v>
      </c>
      <c r="B12" s="885" t="s">
        <v>48</v>
      </c>
      <c r="C12" s="886" t="s">
        <v>7</v>
      </c>
      <c r="D12" s="887">
        <v>3134.1100999999999</v>
      </c>
      <c r="E12" s="887">
        <v>2992.0401000000002</v>
      </c>
      <c r="F12" s="887">
        <v>-142.06999999999971</v>
      </c>
    </row>
    <row r="13" spans="1:6" ht="18.75" customHeight="1">
      <c r="A13" s="884" t="s">
        <v>49</v>
      </c>
      <c r="B13" s="885" t="s">
        <v>50</v>
      </c>
      <c r="C13" s="886" t="s">
        <v>35</v>
      </c>
      <c r="D13" s="887">
        <v>303.34000000000003</v>
      </c>
      <c r="E13" s="887">
        <v>303.42</v>
      </c>
      <c r="F13" s="887">
        <v>7.9999999999984084E-2</v>
      </c>
    </row>
    <row r="14" spans="1:6" ht="18.75" hidden="1" customHeight="1">
      <c r="A14" s="884" t="s">
        <v>51</v>
      </c>
      <c r="B14" s="885" t="s">
        <v>52</v>
      </c>
      <c r="C14" s="886" t="s">
        <v>36</v>
      </c>
      <c r="D14" s="887">
        <v>0</v>
      </c>
      <c r="E14" s="887">
        <v>0</v>
      </c>
      <c r="F14" s="887">
        <v>0</v>
      </c>
    </row>
    <row r="15" spans="1:6" ht="18.75" customHeight="1">
      <c r="A15" s="884" t="s">
        <v>51</v>
      </c>
      <c r="B15" s="885" t="s">
        <v>54</v>
      </c>
      <c r="C15" s="886" t="s">
        <v>55</v>
      </c>
      <c r="D15" s="887">
        <v>4303.4699999999993</v>
      </c>
      <c r="E15" s="887">
        <v>4391.8819999999996</v>
      </c>
      <c r="F15" s="887">
        <v>88.412000000000262</v>
      </c>
    </row>
    <row r="16" spans="1:6" ht="18.75" customHeight="1">
      <c r="A16" s="884" t="s">
        <v>53</v>
      </c>
      <c r="B16" s="885" t="s">
        <v>57</v>
      </c>
      <c r="C16" s="886" t="s">
        <v>58</v>
      </c>
      <c r="D16" s="887">
        <v>570.53</v>
      </c>
      <c r="E16" s="887">
        <v>450.79999999999995</v>
      </c>
      <c r="F16" s="887">
        <v>-119.73000000000002</v>
      </c>
    </row>
    <row r="17" spans="1:6" ht="18.75" hidden="1" customHeight="1">
      <c r="A17" s="884"/>
      <c r="B17" s="885"/>
      <c r="C17" s="886"/>
      <c r="D17" s="887">
        <v>0</v>
      </c>
      <c r="E17" s="887">
        <v>0</v>
      </c>
      <c r="F17" s="887">
        <v>0</v>
      </c>
    </row>
    <row r="18" spans="1:6" ht="18.75" customHeight="1">
      <c r="A18" s="884" t="s">
        <v>56</v>
      </c>
      <c r="B18" s="885" t="s">
        <v>60</v>
      </c>
      <c r="C18" s="886" t="s">
        <v>61</v>
      </c>
      <c r="D18" s="887">
        <v>1.7600000000000002</v>
      </c>
      <c r="E18" s="887">
        <v>1.7600000000000002</v>
      </c>
      <c r="F18" s="887">
        <v>0</v>
      </c>
    </row>
    <row r="19" spans="1:6" s="829" customFormat="1" ht="18.75" customHeight="1">
      <c r="A19" s="891">
        <v>2</v>
      </c>
      <c r="B19" s="891" t="s">
        <v>62</v>
      </c>
      <c r="C19" s="892" t="s">
        <v>9</v>
      </c>
      <c r="D19" s="893">
        <v>6550.0451000000003</v>
      </c>
      <c r="E19" s="893">
        <v>7107.5650300000007</v>
      </c>
      <c r="F19" s="893">
        <v>557.51993000000039</v>
      </c>
    </row>
    <row r="20" spans="1:6" ht="18.75" customHeight="1">
      <c r="A20" s="884" t="s">
        <v>63</v>
      </c>
      <c r="B20" s="885" t="s">
        <v>64</v>
      </c>
      <c r="C20" s="886" t="s">
        <v>10</v>
      </c>
      <c r="D20" s="887">
        <v>667.52</v>
      </c>
      <c r="E20" s="887">
        <v>593.4</v>
      </c>
      <c r="F20" s="887">
        <v>-74.12</v>
      </c>
    </row>
    <row r="21" spans="1:6" ht="18.75" customHeight="1">
      <c r="A21" s="884" t="s">
        <v>65</v>
      </c>
      <c r="B21" s="885" t="s">
        <v>66</v>
      </c>
      <c r="C21" s="886" t="s">
        <v>11</v>
      </c>
      <c r="D21" s="887">
        <v>30.08</v>
      </c>
      <c r="E21" s="887">
        <v>33.28</v>
      </c>
      <c r="F21" s="887">
        <v>3.2000000000000028</v>
      </c>
    </row>
    <row r="22" spans="1:6" ht="18.75" hidden="1" customHeight="1">
      <c r="A22" s="884" t="s">
        <v>67</v>
      </c>
      <c r="B22" s="885" t="s">
        <v>68</v>
      </c>
      <c r="C22" s="886" t="s">
        <v>12</v>
      </c>
      <c r="D22" s="887">
        <v>0</v>
      </c>
      <c r="E22" s="887">
        <v>0</v>
      </c>
      <c r="F22" s="887">
        <v>0</v>
      </c>
    </row>
    <row r="23" spans="1:6" ht="18.75" hidden="1" customHeight="1">
      <c r="A23" s="884" t="s">
        <v>69</v>
      </c>
      <c r="B23" s="885" t="s">
        <v>70</v>
      </c>
      <c r="C23" s="886" t="s">
        <v>71</v>
      </c>
      <c r="D23" s="887">
        <v>0</v>
      </c>
      <c r="E23" s="887">
        <v>0</v>
      </c>
      <c r="F23" s="887">
        <v>0</v>
      </c>
    </row>
    <row r="24" spans="1:6" ht="18.75" customHeight="1">
      <c r="A24" s="884" t="s">
        <v>67</v>
      </c>
      <c r="B24" s="885" t="s">
        <v>73</v>
      </c>
      <c r="C24" s="886" t="s">
        <v>74</v>
      </c>
      <c r="D24" s="887">
        <v>35.97</v>
      </c>
      <c r="E24" s="887">
        <v>35.97</v>
      </c>
      <c r="F24" s="887">
        <v>0</v>
      </c>
    </row>
    <row r="25" spans="1:6" ht="18.75" customHeight="1">
      <c r="A25" s="884" t="s">
        <v>69</v>
      </c>
      <c r="B25" s="885" t="s">
        <v>76</v>
      </c>
      <c r="C25" s="886" t="s">
        <v>77</v>
      </c>
      <c r="D25" s="887">
        <v>728.30630000000008</v>
      </c>
      <c r="E25" s="887">
        <v>787.69630000000006</v>
      </c>
      <c r="F25" s="887">
        <v>59.389999999999986</v>
      </c>
    </row>
    <row r="26" spans="1:6" ht="18.75" customHeight="1">
      <c r="A26" s="884" t="s">
        <v>72</v>
      </c>
      <c r="B26" s="885" t="s">
        <v>79</v>
      </c>
      <c r="C26" s="886" t="s">
        <v>80</v>
      </c>
      <c r="D26" s="887">
        <v>250.43999999999997</v>
      </c>
      <c r="E26" s="887">
        <v>248.84999999999997</v>
      </c>
      <c r="F26" s="887">
        <v>-1.5900000000000034</v>
      </c>
    </row>
    <row r="27" spans="1:6" ht="18.75" hidden="1" customHeight="1">
      <c r="A27" s="884" t="s">
        <v>81</v>
      </c>
      <c r="B27" s="885" t="s">
        <v>82</v>
      </c>
      <c r="C27" s="886" t="s">
        <v>83</v>
      </c>
      <c r="D27" s="887">
        <v>0</v>
      </c>
      <c r="E27" s="887">
        <v>0</v>
      </c>
      <c r="F27" s="887">
        <v>0</v>
      </c>
    </row>
    <row r="28" spans="1:6" ht="37.5" customHeight="1">
      <c r="A28" s="884" t="s">
        <v>75</v>
      </c>
      <c r="B28" s="885" t="s">
        <v>85</v>
      </c>
      <c r="C28" s="886" t="s">
        <v>13</v>
      </c>
      <c r="D28" s="887">
        <v>1676.4094000000002</v>
      </c>
      <c r="E28" s="887">
        <v>1961.9120999999998</v>
      </c>
      <c r="F28" s="887">
        <v>285.50269999999955</v>
      </c>
    </row>
    <row r="29" spans="1:6" s="701" customFormat="1" ht="18.75" customHeight="1">
      <c r="A29" s="894" t="s">
        <v>86</v>
      </c>
      <c r="B29" s="889" t="s">
        <v>87</v>
      </c>
      <c r="C29" s="890" t="s">
        <v>14</v>
      </c>
      <c r="D29" s="895">
        <v>16.770000000000003</v>
      </c>
      <c r="E29" s="895">
        <v>23.358000000000004</v>
      </c>
      <c r="F29" s="895">
        <v>6.588000000000001</v>
      </c>
    </row>
    <row r="30" spans="1:6" s="701" customFormat="1" ht="18.75" customHeight="1">
      <c r="A30" s="894" t="s">
        <v>86</v>
      </c>
      <c r="B30" s="889" t="s">
        <v>88</v>
      </c>
      <c r="C30" s="890" t="s">
        <v>15</v>
      </c>
      <c r="D30" s="895">
        <v>65.34</v>
      </c>
      <c r="E30" s="895">
        <v>65.759999999999991</v>
      </c>
      <c r="F30" s="895">
        <v>0.41999999999998749</v>
      </c>
    </row>
    <row r="31" spans="1:6" s="701" customFormat="1" ht="18.75" customHeight="1">
      <c r="A31" s="894" t="s">
        <v>86</v>
      </c>
      <c r="B31" s="889" t="s">
        <v>89</v>
      </c>
      <c r="C31" s="890" t="s">
        <v>16</v>
      </c>
      <c r="D31" s="895">
        <v>201.93300000000005</v>
      </c>
      <c r="E31" s="895">
        <v>238.58600000000001</v>
      </c>
      <c r="F31" s="895">
        <v>36.652999999999963</v>
      </c>
    </row>
    <row r="32" spans="1:6" s="701" customFormat="1" ht="18.75" customHeight="1">
      <c r="A32" s="894" t="s">
        <v>86</v>
      </c>
      <c r="B32" s="889" t="s">
        <v>90</v>
      </c>
      <c r="C32" s="890" t="s">
        <v>17</v>
      </c>
      <c r="D32" s="895">
        <v>23.63</v>
      </c>
      <c r="E32" s="895">
        <v>24.150000000000002</v>
      </c>
      <c r="F32" s="895">
        <v>0.52000000000000313</v>
      </c>
    </row>
    <row r="33" spans="1:6" s="701" customFormat="1" ht="18.75" customHeight="1">
      <c r="A33" s="894" t="s">
        <v>86</v>
      </c>
      <c r="B33" s="889" t="s">
        <v>91</v>
      </c>
      <c r="C33" s="890" t="s">
        <v>92</v>
      </c>
      <c r="D33" s="895">
        <v>4.5199999999999996</v>
      </c>
      <c r="E33" s="895">
        <v>4.5199999999999996</v>
      </c>
      <c r="F33" s="895">
        <v>0</v>
      </c>
    </row>
    <row r="34" spans="1:6" s="701" customFormat="1" ht="18.75" customHeight="1">
      <c r="A34" s="894" t="s">
        <v>86</v>
      </c>
      <c r="B34" s="889" t="s">
        <v>93</v>
      </c>
      <c r="C34" s="890" t="s">
        <v>94</v>
      </c>
      <c r="D34" s="895">
        <v>5.6199999999999992</v>
      </c>
      <c r="E34" s="895">
        <v>5.8299999999999983</v>
      </c>
      <c r="F34" s="895">
        <v>0.20999999999999908</v>
      </c>
    </row>
    <row r="35" spans="1:6" s="701" customFormat="1" ht="18.75" customHeight="1">
      <c r="A35" s="894" t="s">
        <v>86</v>
      </c>
      <c r="B35" s="889" t="s">
        <v>95</v>
      </c>
      <c r="C35" s="890" t="s">
        <v>96</v>
      </c>
      <c r="D35" s="895">
        <v>1200.5564000000002</v>
      </c>
      <c r="E35" s="895">
        <v>1366.2381000000003</v>
      </c>
      <c r="F35" s="895">
        <v>165.68170000000009</v>
      </c>
    </row>
    <row r="36" spans="1:6" s="701" customFormat="1" ht="18.75" customHeight="1">
      <c r="A36" s="894" t="s">
        <v>86</v>
      </c>
      <c r="B36" s="889" t="s">
        <v>97</v>
      </c>
      <c r="C36" s="890" t="s">
        <v>98</v>
      </c>
      <c r="D36" s="895">
        <v>112.64000000000001</v>
      </c>
      <c r="E36" s="895">
        <v>186.98</v>
      </c>
      <c r="F36" s="895">
        <v>74.339999999999975</v>
      </c>
    </row>
    <row r="37" spans="1:6" s="701" customFormat="1" ht="18.75" customHeight="1">
      <c r="A37" s="894" t="s">
        <v>86</v>
      </c>
      <c r="B37" s="889" t="s">
        <v>99</v>
      </c>
      <c r="C37" s="890" t="s">
        <v>100</v>
      </c>
      <c r="D37" s="895">
        <v>13.19</v>
      </c>
      <c r="E37" s="895">
        <v>13.040000000000001</v>
      </c>
      <c r="F37" s="895">
        <v>-0.14999999999999858</v>
      </c>
    </row>
    <row r="38" spans="1:6" s="701" customFormat="1" ht="18.75" customHeight="1">
      <c r="A38" s="896" t="s">
        <v>86</v>
      </c>
      <c r="B38" s="897" t="s">
        <v>101</v>
      </c>
      <c r="C38" s="898" t="s">
        <v>102</v>
      </c>
      <c r="D38" s="899">
        <v>19.069999999999997</v>
      </c>
      <c r="E38" s="899">
        <v>19.069999999999997</v>
      </c>
      <c r="F38" s="899">
        <v>0</v>
      </c>
    </row>
    <row r="39" spans="1:6" s="701" customFormat="1" ht="18.75" customHeight="1">
      <c r="A39" s="900" t="s">
        <v>86</v>
      </c>
      <c r="B39" s="901" t="s">
        <v>103</v>
      </c>
      <c r="C39" s="902" t="s">
        <v>104</v>
      </c>
      <c r="D39" s="903">
        <v>13.139999999999999</v>
      </c>
      <c r="E39" s="903">
        <v>14.379999999999999</v>
      </c>
      <c r="F39" s="903">
        <v>1.2400000000000002</v>
      </c>
    </row>
    <row r="40" spans="1:6" ht="18.75" customHeight="1">
      <c r="A40" s="904" t="s">
        <v>78</v>
      </c>
      <c r="B40" s="905" t="s">
        <v>106</v>
      </c>
      <c r="C40" s="906" t="s">
        <v>18</v>
      </c>
      <c r="D40" s="907">
        <v>1.67</v>
      </c>
      <c r="E40" s="907">
        <v>1.67</v>
      </c>
      <c r="F40" s="907">
        <v>0</v>
      </c>
    </row>
    <row r="41" spans="1:6" ht="18.75" customHeight="1">
      <c r="A41" s="904" t="s">
        <v>81</v>
      </c>
      <c r="B41" s="885" t="s">
        <v>108</v>
      </c>
      <c r="C41" s="886" t="s">
        <v>19</v>
      </c>
      <c r="D41" s="887">
        <v>2.2799999999999998</v>
      </c>
      <c r="E41" s="887">
        <v>2.2799999999999998</v>
      </c>
      <c r="F41" s="887">
        <v>0</v>
      </c>
    </row>
    <row r="42" spans="1:6" ht="18.75" customHeight="1">
      <c r="A42" s="904" t="s">
        <v>84</v>
      </c>
      <c r="B42" s="885" t="s">
        <v>110</v>
      </c>
      <c r="C42" s="886" t="s">
        <v>111</v>
      </c>
      <c r="D42" s="887">
        <v>55.57</v>
      </c>
      <c r="E42" s="887">
        <v>59.066929999999999</v>
      </c>
      <c r="F42" s="887">
        <v>3.496929999999999</v>
      </c>
    </row>
    <row r="43" spans="1:6" ht="18.75" customHeight="1">
      <c r="A43" s="904" t="s">
        <v>105</v>
      </c>
      <c r="B43" s="885" t="s">
        <v>113</v>
      </c>
      <c r="C43" s="886" t="s">
        <v>114</v>
      </c>
      <c r="D43" s="887">
        <v>522.82000000000005</v>
      </c>
      <c r="E43" s="887">
        <v>539.63000000000011</v>
      </c>
      <c r="F43" s="887">
        <v>16.810000000000059</v>
      </c>
    </row>
    <row r="44" spans="1:6" ht="18.75" customHeight="1">
      <c r="A44" s="904" t="s">
        <v>107</v>
      </c>
      <c r="B44" s="885" t="s">
        <v>116</v>
      </c>
      <c r="C44" s="886" t="s">
        <v>117</v>
      </c>
      <c r="D44" s="887">
        <v>1258.5441000000003</v>
      </c>
      <c r="E44" s="887">
        <v>1479.9840999999997</v>
      </c>
      <c r="F44" s="887">
        <v>221.43999999999937</v>
      </c>
    </row>
    <row r="45" spans="1:6" ht="18.75" customHeight="1">
      <c r="A45" s="904" t="s">
        <v>109</v>
      </c>
      <c r="B45" s="885" t="s">
        <v>119</v>
      </c>
      <c r="C45" s="886" t="s">
        <v>120</v>
      </c>
      <c r="D45" s="887">
        <v>21.878199999999996</v>
      </c>
      <c r="E45" s="887">
        <v>24.212499999999995</v>
      </c>
      <c r="F45" s="887">
        <v>2.3342999999999989</v>
      </c>
    </row>
    <row r="46" spans="1:6" ht="18.75" customHeight="1">
      <c r="A46" s="904" t="s">
        <v>112</v>
      </c>
      <c r="B46" s="885" t="s">
        <v>122</v>
      </c>
      <c r="C46" s="886" t="s">
        <v>123</v>
      </c>
      <c r="D46" s="887">
        <v>13.370000000000001</v>
      </c>
      <c r="E46" s="887">
        <v>15.57</v>
      </c>
      <c r="F46" s="887">
        <v>2.1999999999999993</v>
      </c>
    </row>
    <row r="47" spans="1:6" ht="18.75" hidden="1" customHeight="1">
      <c r="A47" s="884" t="s">
        <v>124</v>
      </c>
      <c r="B47" s="885" t="s">
        <v>125</v>
      </c>
      <c r="C47" s="886" t="s">
        <v>126</v>
      </c>
      <c r="D47" s="887">
        <v>0</v>
      </c>
      <c r="E47" s="887">
        <v>0</v>
      </c>
      <c r="F47" s="887">
        <v>0</v>
      </c>
    </row>
    <row r="48" spans="1:6" ht="18.75" customHeight="1">
      <c r="A48" s="884" t="s">
        <v>115</v>
      </c>
      <c r="B48" s="885" t="s">
        <v>128</v>
      </c>
      <c r="C48" s="886" t="s">
        <v>129</v>
      </c>
      <c r="D48" s="887">
        <v>86.940000000000012</v>
      </c>
      <c r="E48" s="887">
        <v>86.170000000000016</v>
      </c>
      <c r="F48" s="887">
        <v>-0.76999999999999602</v>
      </c>
    </row>
    <row r="49" spans="1:6" ht="31">
      <c r="A49" s="884" t="s">
        <v>118</v>
      </c>
      <c r="B49" s="885" t="s">
        <v>131</v>
      </c>
      <c r="C49" s="886" t="s">
        <v>132</v>
      </c>
      <c r="D49" s="887">
        <v>110.33999999999999</v>
      </c>
      <c r="E49" s="887">
        <v>108.15</v>
      </c>
      <c r="F49" s="887">
        <v>-2.1899999999999835</v>
      </c>
    </row>
    <row r="50" spans="1:6" ht="31">
      <c r="A50" s="884" t="s">
        <v>121</v>
      </c>
      <c r="B50" s="885" t="s">
        <v>134</v>
      </c>
      <c r="C50" s="886" t="s">
        <v>135</v>
      </c>
      <c r="D50" s="887">
        <v>41.58</v>
      </c>
      <c r="E50" s="887">
        <v>40.489999999999995</v>
      </c>
      <c r="F50" s="887">
        <v>-1.0900000000000034</v>
      </c>
    </row>
    <row r="51" spans="1:6" ht="18.75" customHeight="1">
      <c r="A51" s="884" t="s">
        <v>124</v>
      </c>
      <c r="B51" s="885" t="s">
        <v>137</v>
      </c>
      <c r="C51" s="886" t="s">
        <v>138</v>
      </c>
      <c r="D51" s="887">
        <v>6.4710000000000001</v>
      </c>
      <c r="E51" s="887">
        <v>6.7750000000000004</v>
      </c>
      <c r="F51" s="887">
        <v>0.30400000000000027</v>
      </c>
    </row>
    <row r="52" spans="1:6" ht="18.75" customHeight="1">
      <c r="A52" s="884" t="s">
        <v>127</v>
      </c>
      <c r="B52" s="885" t="s">
        <v>140</v>
      </c>
      <c r="C52" s="886" t="s">
        <v>141</v>
      </c>
      <c r="D52" s="887">
        <v>115.01</v>
      </c>
      <c r="E52" s="887">
        <v>165.02199999999999</v>
      </c>
      <c r="F52" s="887">
        <v>50.011999999999986</v>
      </c>
    </row>
    <row r="53" spans="1:6" ht="18.75" customHeight="1">
      <c r="A53" s="884" t="s">
        <v>130</v>
      </c>
      <c r="B53" s="885" t="s">
        <v>143</v>
      </c>
      <c r="C53" s="886" t="s">
        <v>144</v>
      </c>
      <c r="D53" s="887">
        <v>13.1761</v>
      </c>
      <c r="E53" s="887">
        <v>12.946099999999998</v>
      </c>
      <c r="F53" s="887">
        <v>-0.2300000000000022</v>
      </c>
    </row>
    <row r="54" spans="1:6" ht="18.75" customHeight="1">
      <c r="A54" s="884" t="s">
        <v>133</v>
      </c>
      <c r="B54" s="885" t="s">
        <v>146</v>
      </c>
      <c r="C54" s="886" t="s">
        <v>147</v>
      </c>
      <c r="D54" s="887">
        <v>868.03000000000009</v>
      </c>
      <c r="E54" s="887">
        <v>835.65</v>
      </c>
      <c r="F54" s="887">
        <v>-32.380000000000109</v>
      </c>
    </row>
    <row r="55" spans="1:6" ht="18.75" customHeight="1">
      <c r="A55" s="884" t="s">
        <v>136</v>
      </c>
      <c r="B55" s="885" t="s">
        <v>149</v>
      </c>
      <c r="C55" s="886" t="s">
        <v>150</v>
      </c>
      <c r="D55" s="887">
        <v>38.61</v>
      </c>
      <c r="E55" s="887">
        <v>39.49</v>
      </c>
      <c r="F55" s="887">
        <v>0.88000000000000256</v>
      </c>
    </row>
    <row r="56" spans="1:6" ht="18.75" customHeight="1">
      <c r="A56" s="884" t="s">
        <v>139</v>
      </c>
      <c r="B56" s="885" t="s">
        <v>152</v>
      </c>
      <c r="C56" s="886" t="s">
        <v>153</v>
      </c>
      <c r="D56" s="887">
        <v>5.0300000000000011</v>
      </c>
      <c r="E56" s="887">
        <v>29.349999999999998</v>
      </c>
      <c r="F56" s="887">
        <v>24.319999999999997</v>
      </c>
    </row>
    <row r="57" spans="1:6" s="829" customFormat="1" ht="18.75" customHeight="1">
      <c r="A57" s="908">
        <v>3</v>
      </c>
      <c r="B57" s="908" t="s">
        <v>154</v>
      </c>
      <c r="C57" s="909" t="s">
        <v>20</v>
      </c>
      <c r="D57" s="910">
        <v>9319.6404000000002</v>
      </c>
      <c r="E57" s="910">
        <v>9036.6084699999992</v>
      </c>
      <c r="F57" s="910">
        <v>-283.03193000000101</v>
      </c>
    </row>
  </sheetData>
  <mergeCells count="8">
    <mergeCell ref="A5:B5"/>
    <mergeCell ref="A1:F1"/>
    <mergeCell ref="A3:A4"/>
    <mergeCell ref="B3:B4"/>
    <mergeCell ref="C3:C4"/>
    <mergeCell ref="D3:D4"/>
    <mergeCell ref="E3:F3"/>
    <mergeCell ref="E2:F2"/>
  </mergeCells>
  <printOptions horizontalCentered="1"/>
  <pageMargins left="0.59055118110236227" right="0.19685039370078741" top="0.31496062992125984" bottom="0.23622047244094491" header="0.31496062992125984" footer="0.31496062992125984"/>
  <pageSetup paperSize="9" scale="8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2"/>
  <sheetViews>
    <sheetView showZeros="0" zoomScaleNormal="100" zoomScaleSheetLayoutView="100" workbookViewId="0">
      <pane xSplit="3" ySplit="6" topLeftCell="D7" activePane="bottomRight" state="frozen"/>
      <selection pane="topRight" activeCell="D1" sqref="D1"/>
      <selection pane="bottomLeft" activeCell="A6" sqref="A6"/>
      <selection pane="bottomRight" activeCell="D10" sqref="D10"/>
    </sheetView>
  </sheetViews>
  <sheetFormatPr defaultColWidth="7.4609375" defaultRowHeight="15.5"/>
  <cols>
    <col min="1" max="1" width="4.69140625" style="221" customWidth="1"/>
    <col min="2" max="2" width="26.84375" style="216" customWidth="1"/>
    <col min="3" max="3" width="10" style="222" customWidth="1"/>
    <col min="4" max="4" width="8.3046875" style="213" customWidth="1"/>
    <col min="5" max="5" width="7.07421875" style="213" customWidth="1"/>
    <col min="6" max="7" width="7.3046875" style="213" customWidth="1"/>
    <col min="8" max="8" width="7.84375" style="213" bestFit="1" customWidth="1"/>
    <col min="9" max="9" width="6.765625" style="213" customWidth="1"/>
    <col min="10" max="16" width="7.4609375" style="213"/>
    <col min="17" max="17" width="6.69140625" style="213" customWidth="1"/>
    <col min="18" max="18" width="7.4609375" style="213"/>
    <col min="19" max="19" width="6.69140625" style="213" customWidth="1"/>
    <col min="20" max="256" width="7.4609375" style="213"/>
    <col min="257" max="257" width="4.69140625" style="213" customWidth="1"/>
    <col min="258" max="258" width="31.765625" style="213" customWidth="1"/>
    <col min="259" max="260" width="11.07421875" style="213" customWidth="1"/>
    <col min="261" max="261" width="7.07421875" style="213" customWidth="1"/>
    <col min="262" max="263" width="6.53515625" style="213" customWidth="1"/>
    <col min="264" max="264" width="6.69140625" style="213" customWidth="1"/>
    <col min="265" max="512" width="7.4609375" style="213"/>
    <col min="513" max="513" width="4.69140625" style="213" customWidth="1"/>
    <col min="514" max="514" width="31.765625" style="213" customWidth="1"/>
    <col min="515" max="516" width="11.07421875" style="213" customWidth="1"/>
    <col min="517" max="517" width="7.07421875" style="213" customWidth="1"/>
    <col min="518" max="519" width="6.53515625" style="213" customWidth="1"/>
    <col min="520" max="520" width="6.69140625" style="213" customWidth="1"/>
    <col min="521" max="768" width="7.4609375" style="213"/>
    <col min="769" max="769" width="4.69140625" style="213" customWidth="1"/>
    <col min="770" max="770" width="31.765625" style="213" customWidth="1"/>
    <col min="771" max="772" width="11.07421875" style="213" customWidth="1"/>
    <col min="773" max="773" width="7.07421875" style="213" customWidth="1"/>
    <col min="774" max="775" width="6.53515625" style="213" customWidth="1"/>
    <col min="776" max="776" width="6.69140625" style="213" customWidth="1"/>
    <col min="777" max="1024" width="7.4609375" style="213"/>
    <col min="1025" max="1025" width="4.69140625" style="213" customWidth="1"/>
    <col min="1026" max="1026" width="31.765625" style="213" customWidth="1"/>
    <col min="1027" max="1028" width="11.07421875" style="213" customWidth="1"/>
    <col min="1029" max="1029" width="7.07421875" style="213" customWidth="1"/>
    <col min="1030" max="1031" width="6.53515625" style="213" customWidth="1"/>
    <col min="1032" max="1032" width="6.69140625" style="213" customWidth="1"/>
    <col min="1033" max="1280" width="7.4609375" style="213"/>
    <col min="1281" max="1281" width="4.69140625" style="213" customWidth="1"/>
    <col min="1282" max="1282" width="31.765625" style="213" customWidth="1"/>
    <col min="1283" max="1284" width="11.07421875" style="213" customWidth="1"/>
    <col min="1285" max="1285" width="7.07421875" style="213" customWidth="1"/>
    <col min="1286" max="1287" width="6.53515625" style="213" customWidth="1"/>
    <col min="1288" max="1288" width="6.69140625" style="213" customWidth="1"/>
    <col min="1289" max="1536" width="7.4609375" style="213"/>
    <col min="1537" max="1537" width="4.69140625" style="213" customWidth="1"/>
    <col min="1538" max="1538" width="31.765625" style="213" customWidth="1"/>
    <col min="1539" max="1540" width="11.07421875" style="213" customWidth="1"/>
    <col min="1541" max="1541" width="7.07421875" style="213" customWidth="1"/>
    <col min="1542" max="1543" width="6.53515625" style="213" customWidth="1"/>
    <col min="1544" max="1544" width="6.69140625" style="213" customWidth="1"/>
    <col min="1545" max="1792" width="7.4609375" style="213"/>
    <col min="1793" max="1793" width="4.69140625" style="213" customWidth="1"/>
    <col min="1794" max="1794" width="31.765625" style="213" customWidth="1"/>
    <col min="1795" max="1796" width="11.07421875" style="213" customWidth="1"/>
    <col min="1797" max="1797" width="7.07421875" style="213" customWidth="1"/>
    <col min="1798" max="1799" width="6.53515625" style="213" customWidth="1"/>
    <col min="1800" max="1800" width="6.69140625" style="213" customWidth="1"/>
    <col min="1801" max="2048" width="7.4609375" style="213"/>
    <col min="2049" max="2049" width="4.69140625" style="213" customWidth="1"/>
    <col min="2050" max="2050" width="31.765625" style="213" customWidth="1"/>
    <col min="2051" max="2052" width="11.07421875" style="213" customWidth="1"/>
    <col min="2053" max="2053" width="7.07421875" style="213" customWidth="1"/>
    <col min="2054" max="2055" width="6.53515625" style="213" customWidth="1"/>
    <col min="2056" max="2056" width="6.69140625" style="213" customWidth="1"/>
    <col min="2057" max="2304" width="7.4609375" style="213"/>
    <col min="2305" max="2305" width="4.69140625" style="213" customWidth="1"/>
    <col min="2306" max="2306" width="31.765625" style="213" customWidth="1"/>
    <col min="2307" max="2308" width="11.07421875" style="213" customWidth="1"/>
    <col min="2309" max="2309" width="7.07421875" style="213" customWidth="1"/>
    <col min="2310" max="2311" width="6.53515625" style="213" customWidth="1"/>
    <col min="2312" max="2312" width="6.69140625" style="213" customWidth="1"/>
    <col min="2313" max="2560" width="7.4609375" style="213"/>
    <col min="2561" max="2561" width="4.69140625" style="213" customWidth="1"/>
    <col min="2562" max="2562" width="31.765625" style="213" customWidth="1"/>
    <col min="2563" max="2564" width="11.07421875" style="213" customWidth="1"/>
    <col min="2565" max="2565" width="7.07421875" style="213" customWidth="1"/>
    <col min="2566" max="2567" width="6.53515625" style="213" customWidth="1"/>
    <col min="2568" max="2568" width="6.69140625" style="213" customWidth="1"/>
    <col min="2569" max="2816" width="7.4609375" style="213"/>
    <col min="2817" max="2817" width="4.69140625" style="213" customWidth="1"/>
    <col min="2818" max="2818" width="31.765625" style="213" customWidth="1"/>
    <col min="2819" max="2820" width="11.07421875" style="213" customWidth="1"/>
    <col min="2821" max="2821" width="7.07421875" style="213" customWidth="1"/>
    <col min="2822" max="2823" width="6.53515625" style="213" customWidth="1"/>
    <col min="2824" max="2824" width="6.69140625" style="213" customWidth="1"/>
    <col min="2825" max="3072" width="7.4609375" style="213"/>
    <col min="3073" max="3073" width="4.69140625" style="213" customWidth="1"/>
    <col min="3074" max="3074" width="31.765625" style="213" customWidth="1"/>
    <col min="3075" max="3076" width="11.07421875" style="213" customWidth="1"/>
    <col min="3077" max="3077" width="7.07421875" style="213" customWidth="1"/>
    <col min="3078" max="3079" width="6.53515625" style="213" customWidth="1"/>
    <col min="3080" max="3080" width="6.69140625" style="213" customWidth="1"/>
    <col min="3081" max="3328" width="7.4609375" style="213"/>
    <col min="3329" max="3329" width="4.69140625" style="213" customWidth="1"/>
    <col min="3330" max="3330" width="31.765625" style="213" customWidth="1"/>
    <col min="3331" max="3332" width="11.07421875" style="213" customWidth="1"/>
    <col min="3333" max="3333" width="7.07421875" style="213" customWidth="1"/>
    <col min="3334" max="3335" width="6.53515625" style="213" customWidth="1"/>
    <col min="3336" max="3336" width="6.69140625" style="213" customWidth="1"/>
    <col min="3337" max="3584" width="7.4609375" style="213"/>
    <col min="3585" max="3585" width="4.69140625" style="213" customWidth="1"/>
    <col min="3586" max="3586" width="31.765625" style="213" customWidth="1"/>
    <col min="3587" max="3588" width="11.07421875" style="213" customWidth="1"/>
    <col min="3589" max="3589" width="7.07421875" style="213" customWidth="1"/>
    <col min="3590" max="3591" width="6.53515625" style="213" customWidth="1"/>
    <col min="3592" max="3592" width="6.69140625" style="213" customWidth="1"/>
    <col min="3593" max="3840" width="7.4609375" style="213"/>
    <col min="3841" max="3841" width="4.69140625" style="213" customWidth="1"/>
    <col min="3842" max="3842" width="31.765625" style="213" customWidth="1"/>
    <col min="3843" max="3844" width="11.07421875" style="213" customWidth="1"/>
    <col min="3845" max="3845" width="7.07421875" style="213" customWidth="1"/>
    <col min="3846" max="3847" width="6.53515625" style="213" customWidth="1"/>
    <col min="3848" max="3848" width="6.69140625" style="213" customWidth="1"/>
    <col min="3849" max="4096" width="7.4609375" style="213"/>
    <col min="4097" max="4097" width="4.69140625" style="213" customWidth="1"/>
    <col min="4098" max="4098" width="31.765625" style="213" customWidth="1"/>
    <col min="4099" max="4100" width="11.07421875" style="213" customWidth="1"/>
    <col min="4101" max="4101" width="7.07421875" style="213" customWidth="1"/>
    <col min="4102" max="4103" width="6.53515625" style="213" customWidth="1"/>
    <col min="4104" max="4104" width="6.69140625" style="213" customWidth="1"/>
    <col min="4105" max="4352" width="7.4609375" style="213"/>
    <col min="4353" max="4353" width="4.69140625" style="213" customWidth="1"/>
    <col min="4354" max="4354" width="31.765625" style="213" customWidth="1"/>
    <col min="4355" max="4356" width="11.07421875" style="213" customWidth="1"/>
    <col min="4357" max="4357" width="7.07421875" style="213" customWidth="1"/>
    <col min="4358" max="4359" width="6.53515625" style="213" customWidth="1"/>
    <col min="4360" max="4360" width="6.69140625" style="213" customWidth="1"/>
    <col min="4361" max="4608" width="7.4609375" style="213"/>
    <col min="4609" max="4609" width="4.69140625" style="213" customWidth="1"/>
    <col min="4610" max="4610" width="31.765625" style="213" customWidth="1"/>
    <col min="4611" max="4612" width="11.07421875" style="213" customWidth="1"/>
    <col min="4613" max="4613" width="7.07421875" style="213" customWidth="1"/>
    <col min="4614" max="4615" width="6.53515625" style="213" customWidth="1"/>
    <col min="4616" max="4616" width="6.69140625" style="213" customWidth="1"/>
    <col min="4617" max="4864" width="7.4609375" style="213"/>
    <col min="4865" max="4865" width="4.69140625" style="213" customWidth="1"/>
    <col min="4866" max="4866" width="31.765625" style="213" customWidth="1"/>
    <col min="4867" max="4868" width="11.07421875" style="213" customWidth="1"/>
    <col min="4869" max="4869" width="7.07421875" style="213" customWidth="1"/>
    <col min="4870" max="4871" width="6.53515625" style="213" customWidth="1"/>
    <col min="4872" max="4872" width="6.69140625" style="213" customWidth="1"/>
    <col min="4873" max="5120" width="7.4609375" style="213"/>
    <col min="5121" max="5121" width="4.69140625" style="213" customWidth="1"/>
    <col min="5122" max="5122" width="31.765625" style="213" customWidth="1"/>
    <col min="5123" max="5124" width="11.07421875" style="213" customWidth="1"/>
    <col min="5125" max="5125" width="7.07421875" style="213" customWidth="1"/>
    <col min="5126" max="5127" width="6.53515625" style="213" customWidth="1"/>
    <col min="5128" max="5128" width="6.69140625" style="213" customWidth="1"/>
    <col min="5129" max="5376" width="7.4609375" style="213"/>
    <col min="5377" max="5377" width="4.69140625" style="213" customWidth="1"/>
    <col min="5378" max="5378" width="31.765625" style="213" customWidth="1"/>
    <col min="5379" max="5380" width="11.07421875" style="213" customWidth="1"/>
    <col min="5381" max="5381" width="7.07421875" style="213" customWidth="1"/>
    <col min="5382" max="5383" width="6.53515625" style="213" customWidth="1"/>
    <col min="5384" max="5384" width="6.69140625" style="213" customWidth="1"/>
    <col min="5385" max="5632" width="7.4609375" style="213"/>
    <col min="5633" max="5633" width="4.69140625" style="213" customWidth="1"/>
    <col min="5634" max="5634" width="31.765625" style="213" customWidth="1"/>
    <col min="5635" max="5636" width="11.07421875" style="213" customWidth="1"/>
    <col min="5637" max="5637" width="7.07421875" style="213" customWidth="1"/>
    <col min="5638" max="5639" width="6.53515625" style="213" customWidth="1"/>
    <col min="5640" max="5640" width="6.69140625" style="213" customWidth="1"/>
    <col min="5641" max="5888" width="7.4609375" style="213"/>
    <col min="5889" max="5889" width="4.69140625" style="213" customWidth="1"/>
    <col min="5890" max="5890" width="31.765625" style="213" customWidth="1"/>
    <col min="5891" max="5892" width="11.07421875" style="213" customWidth="1"/>
    <col min="5893" max="5893" width="7.07421875" style="213" customWidth="1"/>
    <col min="5894" max="5895" width="6.53515625" style="213" customWidth="1"/>
    <col min="5896" max="5896" width="6.69140625" style="213" customWidth="1"/>
    <col min="5897" max="6144" width="7.4609375" style="213"/>
    <col min="6145" max="6145" width="4.69140625" style="213" customWidth="1"/>
    <col min="6146" max="6146" width="31.765625" style="213" customWidth="1"/>
    <col min="6147" max="6148" width="11.07421875" style="213" customWidth="1"/>
    <col min="6149" max="6149" width="7.07421875" style="213" customWidth="1"/>
    <col min="6150" max="6151" width="6.53515625" style="213" customWidth="1"/>
    <col min="6152" max="6152" width="6.69140625" style="213" customWidth="1"/>
    <col min="6153" max="6400" width="7.4609375" style="213"/>
    <col min="6401" max="6401" width="4.69140625" style="213" customWidth="1"/>
    <col min="6402" max="6402" width="31.765625" style="213" customWidth="1"/>
    <col min="6403" max="6404" width="11.07421875" style="213" customWidth="1"/>
    <col min="6405" max="6405" width="7.07421875" style="213" customWidth="1"/>
    <col min="6406" max="6407" width="6.53515625" style="213" customWidth="1"/>
    <col min="6408" max="6408" width="6.69140625" style="213" customWidth="1"/>
    <col min="6409" max="6656" width="7.4609375" style="213"/>
    <col min="6657" max="6657" width="4.69140625" style="213" customWidth="1"/>
    <col min="6658" max="6658" width="31.765625" style="213" customWidth="1"/>
    <col min="6659" max="6660" width="11.07421875" style="213" customWidth="1"/>
    <col min="6661" max="6661" width="7.07421875" style="213" customWidth="1"/>
    <col min="6662" max="6663" width="6.53515625" style="213" customWidth="1"/>
    <col min="6664" max="6664" width="6.69140625" style="213" customWidth="1"/>
    <col min="6665" max="6912" width="7.4609375" style="213"/>
    <col min="6913" max="6913" width="4.69140625" style="213" customWidth="1"/>
    <col min="6914" max="6914" width="31.765625" style="213" customWidth="1"/>
    <col min="6915" max="6916" width="11.07421875" style="213" customWidth="1"/>
    <col min="6917" max="6917" width="7.07421875" style="213" customWidth="1"/>
    <col min="6918" max="6919" width="6.53515625" style="213" customWidth="1"/>
    <col min="6920" max="6920" width="6.69140625" style="213" customWidth="1"/>
    <col min="6921" max="7168" width="7.4609375" style="213"/>
    <col min="7169" max="7169" width="4.69140625" style="213" customWidth="1"/>
    <col min="7170" max="7170" width="31.765625" style="213" customWidth="1"/>
    <col min="7171" max="7172" width="11.07421875" style="213" customWidth="1"/>
    <col min="7173" max="7173" width="7.07421875" style="213" customWidth="1"/>
    <col min="7174" max="7175" width="6.53515625" style="213" customWidth="1"/>
    <col min="7176" max="7176" width="6.69140625" style="213" customWidth="1"/>
    <col min="7177" max="7424" width="7.4609375" style="213"/>
    <col min="7425" max="7425" width="4.69140625" style="213" customWidth="1"/>
    <col min="7426" max="7426" width="31.765625" style="213" customWidth="1"/>
    <col min="7427" max="7428" width="11.07421875" style="213" customWidth="1"/>
    <col min="7429" max="7429" width="7.07421875" style="213" customWidth="1"/>
    <col min="7430" max="7431" width="6.53515625" style="213" customWidth="1"/>
    <col min="7432" max="7432" width="6.69140625" style="213" customWidth="1"/>
    <col min="7433" max="7680" width="7.4609375" style="213"/>
    <col min="7681" max="7681" width="4.69140625" style="213" customWidth="1"/>
    <col min="7682" max="7682" width="31.765625" style="213" customWidth="1"/>
    <col min="7683" max="7684" width="11.07421875" style="213" customWidth="1"/>
    <col min="7685" max="7685" width="7.07421875" style="213" customWidth="1"/>
    <col min="7686" max="7687" width="6.53515625" style="213" customWidth="1"/>
    <col min="7688" max="7688" width="6.69140625" style="213" customWidth="1"/>
    <col min="7689" max="7936" width="7.4609375" style="213"/>
    <col min="7937" max="7937" width="4.69140625" style="213" customWidth="1"/>
    <col min="7938" max="7938" width="31.765625" style="213" customWidth="1"/>
    <col min="7939" max="7940" width="11.07421875" style="213" customWidth="1"/>
    <col min="7941" max="7941" width="7.07421875" style="213" customWidth="1"/>
    <col min="7942" max="7943" width="6.53515625" style="213" customWidth="1"/>
    <col min="7944" max="7944" width="6.69140625" style="213" customWidth="1"/>
    <col min="7945" max="8192" width="7.4609375" style="213"/>
    <col min="8193" max="8193" width="4.69140625" style="213" customWidth="1"/>
    <col min="8194" max="8194" width="31.765625" style="213" customWidth="1"/>
    <col min="8195" max="8196" width="11.07421875" style="213" customWidth="1"/>
    <col min="8197" max="8197" width="7.07421875" style="213" customWidth="1"/>
    <col min="8198" max="8199" width="6.53515625" style="213" customWidth="1"/>
    <col min="8200" max="8200" width="6.69140625" style="213" customWidth="1"/>
    <col min="8201" max="8448" width="7.4609375" style="213"/>
    <col min="8449" max="8449" width="4.69140625" style="213" customWidth="1"/>
    <col min="8450" max="8450" width="31.765625" style="213" customWidth="1"/>
    <col min="8451" max="8452" width="11.07421875" style="213" customWidth="1"/>
    <col min="8453" max="8453" width="7.07421875" style="213" customWidth="1"/>
    <col min="8454" max="8455" width="6.53515625" style="213" customWidth="1"/>
    <col min="8456" max="8456" width="6.69140625" style="213" customWidth="1"/>
    <col min="8457" max="8704" width="7.4609375" style="213"/>
    <col min="8705" max="8705" width="4.69140625" style="213" customWidth="1"/>
    <col min="8706" max="8706" width="31.765625" style="213" customWidth="1"/>
    <col min="8707" max="8708" width="11.07421875" style="213" customWidth="1"/>
    <col min="8709" max="8709" width="7.07421875" style="213" customWidth="1"/>
    <col min="8710" max="8711" width="6.53515625" style="213" customWidth="1"/>
    <col min="8712" max="8712" width="6.69140625" style="213" customWidth="1"/>
    <col min="8713" max="8960" width="7.4609375" style="213"/>
    <col min="8961" max="8961" width="4.69140625" style="213" customWidth="1"/>
    <col min="8962" max="8962" width="31.765625" style="213" customWidth="1"/>
    <col min="8963" max="8964" width="11.07421875" style="213" customWidth="1"/>
    <col min="8965" max="8965" width="7.07421875" style="213" customWidth="1"/>
    <col min="8966" max="8967" width="6.53515625" style="213" customWidth="1"/>
    <col min="8968" max="8968" width="6.69140625" style="213" customWidth="1"/>
    <col min="8969" max="9216" width="7.4609375" style="213"/>
    <col min="9217" max="9217" width="4.69140625" style="213" customWidth="1"/>
    <col min="9218" max="9218" width="31.765625" style="213" customWidth="1"/>
    <col min="9219" max="9220" width="11.07421875" style="213" customWidth="1"/>
    <col min="9221" max="9221" width="7.07421875" style="213" customWidth="1"/>
    <col min="9222" max="9223" width="6.53515625" style="213" customWidth="1"/>
    <col min="9224" max="9224" width="6.69140625" style="213" customWidth="1"/>
    <col min="9225" max="9472" width="7.4609375" style="213"/>
    <col min="9473" max="9473" width="4.69140625" style="213" customWidth="1"/>
    <col min="9474" max="9474" width="31.765625" style="213" customWidth="1"/>
    <col min="9475" max="9476" width="11.07421875" style="213" customWidth="1"/>
    <col min="9477" max="9477" width="7.07421875" style="213" customWidth="1"/>
    <col min="9478" max="9479" width="6.53515625" style="213" customWidth="1"/>
    <col min="9480" max="9480" width="6.69140625" style="213" customWidth="1"/>
    <col min="9481" max="9728" width="7.4609375" style="213"/>
    <col min="9729" max="9729" width="4.69140625" style="213" customWidth="1"/>
    <col min="9730" max="9730" width="31.765625" style="213" customWidth="1"/>
    <col min="9731" max="9732" width="11.07421875" style="213" customWidth="1"/>
    <col min="9733" max="9733" width="7.07421875" style="213" customWidth="1"/>
    <col min="9734" max="9735" width="6.53515625" style="213" customWidth="1"/>
    <col min="9736" max="9736" width="6.69140625" style="213" customWidth="1"/>
    <col min="9737" max="9984" width="7.4609375" style="213"/>
    <col min="9985" max="9985" width="4.69140625" style="213" customWidth="1"/>
    <col min="9986" max="9986" width="31.765625" style="213" customWidth="1"/>
    <col min="9987" max="9988" width="11.07421875" style="213" customWidth="1"/>
    <col min="9989" max="9989" width="7.07421875" style="213" customWidth="1"/>
    <col min="9990" max="9991" width="6.53515625" style="213" customWidth="1"/>
    <col min="9992" max="9992" width="6.69140625" style="213" customWidth="1"/>
    <col min="9993" max="10240" width="7.4609375" style="213"/>
    <col min="10241" max="10241" width="4.69140625" style="213" customWidth="1"/>
    <col min="10242" max="10242" width="31.765625" style="213" customWidth="1"/>
    <col min="10243" max="10244" width="11.07421875" style="213" customWidth="1"/>
    <col min="10245" max="10245" width="7.07421875" style="213" customWidth="1"/>
    <col min="10246" max="10247" width="6.53515625" style="213" customWidth="1"/>
    <col min="10248" max="10248" width="6.69140625" style="213" customWidth="1"/>
    <col min="10249" max="10496" width="7.4609375" style="213"/>
    <col min="10497" max="10497" width="4.69140625" style="213" customWidth="1"/>
    <col min="10498" max="10498" width="31.765625" style="213" customWidth="1"/>
    <col min="10499" max="10500" width="11.07421875" style="213" customWidth="1"/>
    <col min="10501" max="10501" width="7.07421875" style="213" customWidth="1"/>
    <col min="10502" max="10503" width="6.53515625" style="213" customWidth="1"/>
    <col min="10504" max="10504" width="6.69140625" style="213" customWidth="1"/>
    <col min="10505" max="10752" width="7.4609375" style="213"/>
    <col min="10753" max="10753" width="4.69140625" style="213" customWidth="1"/>
    <col min="10754" max="10754" width="31.765625" style="213" customWidth="1"/>
    <col min="10755" max="10756" width="11.07421875" style="213" customWidth="1"/>
    <col min="10757" max="10757" width="7.07421875" style="213" customWidth="1"/>
    <col min="10758" max="10759" width="6.53515625" style="213" customWidth="1"/>
    <col min="10760" max="10760" width="6.69140625" style="213" customWidth="1"/>
    <col min="10761" max="11008" width="7.4609375" style="213"/>
    <col min="11009" max="11009" width="4.69140625" style="213" customWidth="1"/>
    <col min="11010" max="11010" width="31.765625" style="213" customWidth="1"/>
    <col min="11011" max="11012" width="11.07421875" style="213" customWidth="1"/>
    <col min="11013" max="11013" width="7.07421875" style="213" customWidth="1"/>
    <col min="11014" max="11015" width="6.53515625" style="213" customWidth="1"/>
    <col min="11016" max="11016" width="6.69140625" style="213" customWidth="1"/>
    <col min="11017" max="11264" width="7.4609375" style="213"/>
    <col min="11265" max="11265" width="4.69140625" style="213" customWidth="1"/>
    <col min="11266" max="11266" width="31.765625" style="213" customWidth="1"/>
    <col min="11267" max="11268" width="11.07421875" style="213" customWidth="1"/>
    <col min="11269" max="11269" width="7.07421875" style="213" customWidth="1"/>
    <col min="11270" max="11271" width="6.53515625" style="213" customWidth="1"/>
    <col min="11272" max="11272" width="6.69140625" style="213" customWidth="1"/>
    <col min="11273" max="11520" width="7.4609375" style="213"/>
    <col min="11521" max="11521" width="4.69140625" style="213" customWidth="1"/>
    <col min="11522" max="11522" width="31.765625" style="213" customWidth="1"/>
    <col min="11523" max="11524" width="11.07421875" style="213" customWidth="1"/>
    <col min="11525" max="11525" width="7.07421875" style="213" customWidth="1"/>
    <col min="11526" max="11527" width="6.53515625" style="213" customWidth="1"/>
    <col min="11528" max="11528" width="6.69140625" style="213" customWidth="1"/>
    <col min="11529" max="11776" width="7.4609375" style="213"/>
    <col min="11777" max="11777" width="4.69140625" style="213" customWidth="1"/>
    <col min="11778" max="11778" width="31.765625" style="213" customWidth="1"/>
    <col min="11779" max="11780" width="11.07421875" style="213" customWidth="1"/>
    <col min="11781" max="11781" width="7.07421875" style="213" customWidth="1"/>
    <col min="11782" max="11783" width="6.53515625" style="213" customWidth="1"/>
    <col min="11784" max="11784" width="6.69140625" style="213" customWidth="1"/>
    <col min="11785" max="12032" width="7.4609375" style="213"/>
    <col min="12033" max="12033" width="4.69140625" style="213" customWidth="1"/>
    <col min="12034" max="12034" width="31.765625" style="213" customWidth="1"/>
    <col min="12035" max="12036" width="11.07421875" style="213" customWidth="1"/>
    <col min="12037" max="12037" width="7.07421875" style="213" customWidth="1"/>
    <col min="12038" max="12039" width="6.53515625" style="213" customWidth="1"/>
    <col min="12040" max="12040" width="6.69140625" style="213" customWidth="1"/>
    <col min="12041" max="12288" width="7.4609375" style="213"/>
    <col min="12289" max="12289" width="4.69140625" style="213" customWidth="1"/>
    <col min="12290" max="12290" width="31.765625" style="213" customWidth="1"/>
    <col min="12291" max="12292" width="11.07421875" style="213" customWidth="1"/>
    <col min="12293" max="12293" width="7.07421875" style="213" customWidth="1"/>
    <col min="12294" max="12295" width="6.53515625" style="213" customWidth="1"/>
    <col min="12296" max="12296" width="6.69140625" style="213" customWidth="1"/>
    <col min="12297" max="12544" width="7.4609375" style="213"/>
    <col min="12545" max="12545" width="4.69140625" style="213" customWidth="1"/>
    <col min="12546" max="12546" width="31.765625" style="213" customWidth="1"/>
    <col min="12547" max="12548" width="11.07421875" style="213" customWidth="1"/>
    <col min="12549" max="12549" width="7.07421875" style="213" customWidth="1"/>
    <col min="12550" max="12551" width="6.53515625" style="213" customWidth="1"/>
    <col min="12552" max="12552" width="6.69140625" style="213" customWidth="1"/>
    <col min="12553" max="12800" width="7.4609375" style="213"/>
    <col min="12801" max="12801" width="4.69140625" style="213" customWidth="1"/>
    <col min="12802" max="12802" width="31.765625" style="213" customWidth="1"/>
    <col min="12803" max="12804" width="11.07421875" style="213" customWidth="1"/>
    <col min="12805" max="12805" width="7.07421875" style="213" customWidth="1"/>
    <col min="12806" max="12807" width="6.53515625" style="213" customWidth="1"/>
    <col min="12808" max="12808" width="6.69140625" style="213" customWidth="1"/>
    <col min="12809" max="13056" width="7.4609375" style="213"/>
    <col min="13057" max="13057" width="4.69140625" style="213" customWidth="1"/>
    <col min="13058" max="13058" width="31.765625" style="213" customWidth="1"/>
    <col min="13059" max="13060" width="11.07421875" style="213" customWidth="1"/>
    <col min="13061" max="13061" width="7.07421875" style="213" customWidth="1"/>
    <col min="13062" max="13063" width="6.53515625" style="213" customWidth="1"/>
    <col min="13064" max="13064" width="6.69140625" style="213" customWidth="1"/>
    <col min="13065" max="13312" width="7.4609375" style="213"/>
    <col min="13313" max="13313" width="4.69140625" style="213" customWidth="1"/>
    <col min="13314" max="13314" width="31.765625" style="213" customWidth="1"/>
    <col min="13315" max="13316" width="11.07421875" style="213" customWidth="1"/>
    <col min="13317" max="13317" width="7.07421875" style="213" customWidth="1"/>
    <col min="13318" max="13319" width="6.53515625" style="213" customWidth="1"/>
    <col min="13320" max="13320" width="6.69140625" style="213" customWidth="1"/>
    <col min="13321" max="13568" width="7.4609375" style="213"/>
    <col min="13569" max="13569" width="4.69140625" style="213" customWidth="1"/>
    <col min="13570" max="13570" width="31.765625" style="213" customWidth="1"/>
    <col min="13571" max="13572" width="11.07421875" style="213" customWidth="1"/>
    <col min="13573" max="13573" width="7.07421875" style="213" customWidth="1"/>
    <col min="13574" max="13575" width="6.53515625" style="213" customWidth="1"/>
    <col min="13576" max="13576" width="6.69140625" style="213" customWidth="1"/>
    <col min="13577" max="13824" width="7.4609375" style="213"/>
    <col min="13825" max="13825" width="4.69140625" style="213" customWidth="1"/>
    <col min="13826" max="13826" width="31.765625" style="213" customWidth="1"/>
    <col min="13827" max="13828" width="11.07421875" style="213" customWidth="1"/>
    <col min="13829" max="13829" width="7.07421875" style="213" customWidth="1"/>
    <col min="13830" max="13831" width="6.53515625" style="213" customWidth="1"/>
    <col min="13832" max="13832" width="6.69140625" style="213" customWidth="1"/>
    <col min="13833" max="14080" width="7.4609375" style="213"/>
    <col min="14081" max="14081" width="4.69140625" style="213" customWidth="1"/>
    <col min="14082" max="14082" width="31.765625" style="213" customWidth="1"/>
    <col min="14083" max="14084" width="11.07421875" style="213" customWidth="1"/>
    <col min="14085" max="14085" width="7.07421875" style="213" customWidth="1"/>
    <col min="14086" max="14087" width="6.53515625" style="213" customWidth="1"/>
    <col min="14088" max="14088" width="6.69140625" style="213" customWidth="1"/>
    <col min="14089" max="14336" width="7.4609375" style="213"/>
    <col min="14337" max="14337" width="4.69140625" style="213" customWidth="1"/>
    <col min="14338" max="14338" width="31.765625" style="213" customWidth="1"/>
    <col min="14339" max="14340" width="11.07421875" style="213" customWidth="1"/>
    <col min="14341" max="14341" width="7.07421875" style="213" customWidth="1"/>
    <col min="14342" max="14343" width="6.53515625" style="213" customWidth="1"/>
    <col min="14344" max="14344" width="6.69140625" style="213" customWidth="1"/>
    <col min="14345" max="14592" width="7.4609375" style="213"/>
    <col min="14593" max="14593" width="4.69140625" style="213" customWidth="1"/>
    <col min="14594" max="14594" width="31.765625" style="213" customWidth="1"/>
    <col min="14595" max="14596" width="11.07421875" style="213" customWidth="1"/>
    <col min="14597" max="14597" width="7.07421875" style="213" customWidth="1"/>
    <col min="14598" max="14599" width="6.53515625" style="213" customWidth="1"/>
    <col min="14600" max="14600" width="6.69140625" style="213" customWidth="1"/>
    <col min="14601" max="14848" width="7.4609375" style="213"/>
    <col min="14849" max="14849" width="4.69140625" style="213" customWidth="1"/>
    <col min="14850" max="14850" width="31.765625" style="213" customWidth="1"/>
    <col min="14851" max="14852" width="11.07421875" style="213" customWidth="1"/>
    <col min="14853" max="14853" width="7.07421875" style="213" customWidth="1"/>
    <col min="14854" max="14855" width="6.53515625" style="213" customWidth="1"/>
    <col min="14856" max="14856" width="6.69140625" style="213" customWidth="1"/>
    <col min="14857" max="15104" width="7.4609375" style="213"/>
    <col min="15105" max="15105" width="4.69140625" style="213" customWidth="1"/>
    <col min="15106" max="15106" width="31.765625" style="213" customWidth="1"/>
    <col min="15107" max="15108" width="11.07421875" style="213" customWidth="1"/>
    <col min="15109" max="15109" width="7.07421875" style="213" customWidth="1"/>
    <col min="15110" max="15111" width="6.53515625" style="213" customWidth="1"/>
    <col min="15112" max="15112" width="6.69140625" style="213" customWidth="1"/>
    <col min="15113" max="15360" width="7.4609375" style="213"/>
    <col min="15361" max="15361" width="4.69140625" style="213" customWidth="1"/>
    <col min="15362" max="15362" width="31.765625" style="213" customWidth="1"/>
    <col min="15363" max="15364" width="11.07421875" style="213" customWidth="1"/>
    <col min="15365" max="15365" width="7.07421875" style="213" customWidth="1"/>
    <col min="15366" max="15367" width="6.53515625" style="213" customWidth="1"/>
    <col min="15368" max="15368" width="6.69140625" style="213" customWidth="1"/>
    <col min="15369" max="15616" width="7.4609375" style="213"/>
    <col min="15617" max="15617" width="4.69140625" style="213" customWidth="1"/>
    <col min="15618" max="15618" width="31.765625" style="213" customWidth="1"/>
    <col min="15619" max="15620" width="11.07421875" style="213" customWidth="1"/>
    <col min="15621" max="15621" width="7.07421875" style="213" customWidth="1"/>
    <col min="15622" max="15623" width="6.53515625" style="213" customWidth="1"/>
    <col min="15624" max="15624" width="6.69140625" style="213" customWidth="1"/>
    <col min="15625" max="15872" width="7.4609375" style="213"/>
    <col min="15873" max="15873" width="4.69140625" style="213" customWidth="1"/>
    <col min="15874" max="15874" width="31.765625" style="213" customWidth="1"/>
    <col min="15875" max="15876" width="11.07421875" style="213" customWidth="1"/>
    <col min="15877" max="15877" width="7.07421875" style="213" customWidth="1"/>
    <col min="15878" max="15879" width="6.53515625" style="213" customWidth="1"/>
    <col min="15880" max="15880" width="6.69140625" style="213" customWidth="1"/>
    <col min="15881" max="16128" width="7.4609375" style="213"/>
    <col min="16129" max="16129" width="4.69140625" style="213" customWidth="1"/>
    <col min="16130" max="16130" width="31.765625" style="213" customWidth="1"/>
    <col min="16131" max="16132" width="11.07421875" style="213" customWidth="1"/>
    <col min="16133" max="16133" width="7.07421875" style="213" customWidth="1"/>
    <col min="16134" max="16135" width="6.53515625" style="213" customWidth="1"/>
    <col min="16136" max="16136" width="6.69140625" style="213" customWidth="1"/>
    <col min="16137" max="16384" width="7.4609375" style="213"/>
  </cols>
  <sheetData>
    <row r="1" spans="1:32" ht="18" customHeight="1">
      <c r="A1" s="1027" t="s">
        <v>1153</v>
      </c>
      <c r="B1" s="1027"/>
      <c r="C1" s="1027"/>
      <c r="D1" s="1027"/>
      <c r="E1" s="1027"/>
      <c r="F1" s="1027"/>
      <c r="G1" s="1027"/>
      <c r="H1" s="1027"/>
    </row>
    <row r="2" spans="1:32" s="214" customFormat="1" hidden="1">
      <c r="A2" s="1100" t="s">
        <v>402</v>
      </c>
      <c r="B2" s="1101"/>
      <c r="C2" s="1101"/>
      <c r="D2" s="1101"/>
      <c r="E2" s="1101"/>
      <c r="F2" s="1101"/>
      <c r="G2" s="1101"/>
      <c r="H2" s="1101"/>
    </row>
    <row r="3" spans="1:32" ht="19.5" hidden="1" customHeight="1">
      <c r="A3" s="1102" t="s">
        <v>343</v>
      </c>
      <c r="B3" s="1102"/>
      <c r="C3" s="1102"/>
      <c r="D3" s="1102"/>
      <c r="E3" s="1102"/>
      <c r="F3" s="1102"/>
      <c r="G3" s="1102"/>
      <c r="H3" s="1102"/>
      <c r="I3" s="911"/>
      <c r="J3" s="911"/>
    </row>
    <row r="4" spans="1:32">
      <c r="A4" s="804"/>
      <c r="B4" s="809"/>
      <c r="C4" s="804"/>
      <c r="D4" s="804"/>
      <c r="E4" s="1103" t="s">
        <v>155</v>
      </c>
      <c r="F4" s="1103"/>
      <c r="G4" s="1103"/>
      <c r="H4" s="1103"/>
    </row>
    <row r="5" spans="1:32" ht="33" customHeight="1">
      <c r="A5" s="1104" t="s">
        <v>0</v>
      </c>
      <c r="B5" s="1060" t="s">
        <v>37</v>
      </c>
      <c r="C5" s="1060" t="s">
        <v>38</v>
      </c>
      <c r="D5" s="1104" t="s">
        <v>156</v>
      </c>
      <c r="E5" s="1021" t="s">
        <v>373</v>
      </c>
      <c r="F5" s="1021"/>
      <c r="G5" s="1021"/>
      <c r="H5" s="1021"/>
      <c r="I5" s="1021"/>
      <c r="J5" s="1021"/>
      <c r="K5" s="1021"/>
      <c r="L5" s="1021"/>
      <c r="M5" s="1021"/>
      <c r="N5" s="1021"/>
      <c r="O5" s="1021"/>
      <c r="P5" s="1021"/>
      <c r="Q5" s="1021"/>
      <c r="R5" s="1021"/>
      <c r="S5" s="1021"/>
      <c r="T5" s="1021"/>
      <c r="U5" s="1021"/>
      <c r="V5" s="1021"/>
      <c r="W5" s="1021"/>
      <c r="X5" s="1021"/>
      <c r="Y5" s="1021"/>
      <c r="Z5" s="1021"/>
      <c r="AA5" s="1021"/>
      <c r="AB5" s="1021"/>
      <c r="AC5" s="1021"/>
      <c r="AD5" s="1021"/>
      <c r="AE5" s="1021"/>
    </row>
    <row r="6" spans="1:32" ht="48.65" customHeight="1">
      <c r="A6" s="1104"/>
      <c r="B6" s="1060"/>
      <c r="C6" s="1061"/>
      <c r="D6" s="1105"/>
      <c r="E6" s="808" t="s">
        <v>374</v>
      </c>
      <c r="F6" s="808" t="s">
        <v>375</v>
      </c>
      <c r="G6" s="808" t="s">
        <v>376</v>
      </c>
      <c r="H6" s="808" t="s">
        <v>377</v>
      </c>
      <c r="I6" s="808" t="s">
        <v>378</v>
      </c>
      <c r="J6" s="808" t="s">
        <v>379</v>
      </c>
      <c r="K6" s="808" t="s">
        <v>380</v>
      </c>
      <c r="L6" s="808" t="s">
        <v>381</v>
      </c>
      <c r="M6" s="808" t="s">
        <v>382</v>
      </c>
      <c r="N6" s="808" t="s">
        <v>383</v>
      </c>
      <c r="O6" s="808" t="s">
        <v>384</v>
      </c>
      <c r="P6" s="808" t="s">
        <v>385</v>
      </c>
      <c r="Q6" s="808" t="s">
        <v>386</v>
      </c>
      <c r="R6" s="808" t="s">
        <v>387</v>
      </c>
      <c r="S6" s="808" t="s">
        <v>388</v>
      </c>
      <c r="T6" s="808" t="s">
        <v>389</v>
      </c>
      <c r="U6" s="808" t="s">
        <v>390</v>
      </c>
      <c r="V6" s="808" t="s">
        <v>391</v>
      </c>
      <c r="W6" s="808" t="s">
        <v>392</v>
      </c>
      <c r="X6" s="808" t="s">
        <v>393</v>
      </c>
      <c r="Y6" s="808" t="s">
        <v>394</v>
      </c>
      <c r="Z6" s="808" t="s">
        <v>395</v>
      </c>
      <c r="AA6" s="808" t="s">
        <v>396</v>
      </c>
      <c r="AB6" s="808" t="s">
        <v>397</v>
      </c>
      <c r="AC6" s="808" t="s">
        <v>398</v>
      </c>
      <c r="AD6" s="808" t="s">
        <v>399</v>
      </c>
      <c r="AE6" s="808" t="s">
        <v>400</v>
      </c>
    </row>
    <row r="7" spans="1:32" s="215" customFormat="1" ht="24" customHeight="1">
      <c r="A7" s="706">
        <v>-1</v>
      </c>
      <c r="B7" s="706">
        <v>-2</v>
      </c>
      <c r="C7" s="706">
        <v>-3</v>
      </c>
      <c r="D7" s="706" t="s">
        <v>1205</v>
      </c>
      <c r="E7" s="706">
        <v>-5</v>
      </c>
      <c r="F7" s="706">
        <v>-6</v>
      </c>
      <c r="G7" s="706">
        <v>-7</v>
      </c>
      <c r="H7" s="706">
        <v>-8</v>
      </c>
      <c r="I7" s="706">
        <v>-9</v>
      </c>
      <c r="J7" s="706">
        <v>-10</v>
      </c>
      <c r="K7" s="706">
        <v>-11</v>
      </c>
      <c r="L7" s="706">
        <v>-12</v>
      </c>
      <c r="M7" s="706">
        <v>-13</v>
      </c>
      <c r="N7" s="706">
        <v>-14</v>
      </c>
      <c r="O7" s="706">
        <v>-15</v>
      </c>
      <c r="P7" s="706">
        <v>-16</v>
      </c>
      <c r="Q7" s="706">
        <v>-17</v>
      </c>
      <c r="R7" s="706">
        <v>-18</v>
      </c>
      <c r="S7" s="706">
        <v>-19</v>
      </c>
      <c r="T7" s="706">
        <v>-20</v>
      </c>
      <c r="U7" s="706">
        <v>-21</v>
      </c>
      <c r="V7" s="706">
        <v>-22</v>
      </c>
      <c r="W7" s="706">
        <v>-23</v>
      </c>
      <c r="X7" s="706">
        <v>-24</v>
      </c>
      <c r="Y7" s="706">
        <v>-25</v>
      </c>
      <c r="Z7" s="706">
        <v>-26</v>
      </c>
      <c r="AA7" s="706">
        <v>-27</v>
      </c>
      <c r="AB7" s="706">
        <v>-28</v>
      </c>
      <c r="AC7" s="706">
        <v>-29</v>
      </c>
      <c r="AD7" s="706">
        <v>-30</v>
      </c>
      <c r="AE7" s="706">
        <v>-31</v>
      </c>
    </row>
    <row r="8" spans="1:32" s="912" customFormat="1" ht="30">
      <c r="A8" s="111">
        <v>1</v>
      </c>
      <c r="B8" s="111" t="s">
        <v>328</v>
      </c>
      <c r="C8" s="112" t="s">
        <v>157</v>
      </c>
      <c r="D8" s="703">
        <v>462.608</v>
      </c>
      <c r="E8" s="703">
        <v>29.090000000000003</v>
      </c>
      <c r="F8" s="703">
        <v>7.82</v>
      </c>
      <c r="G8" s="703">
        <v>0</v>
      </c>
      <c r="H8" s="703">
        <v>14.040000000000001</v>
      </c>
      <c r="I8" s="703">
        <v>0</v>
      </c>
      <c r="J8" s="703">
        <v>0</v>
      </c>
      <c r="K8" s="703">
        <v>0</v>
      </c>
      <c r="L8" s="703">
        <v>0</v>
      </c>
      <c r="M8" s="703">
        <v>0</v>
      </c>
      <c r="N8" s="703">
        <v>0</v>
      </c>
      <c r="O8" s="703">
        <v>0</v>
      </c>
      <c r="P8" s="703">
        <v>0</v>
      </c>
      <c r="Q8" s="703">
        <v>0</v>
      </c>
      <c r="R8" s="703">
        <v>0</v>
      </c>
      <c r="S8" s="703">
        <v>0</v>
      </c>
      <c r="T8" s="703">
        <v>0</v>
      </c>
      <c r="U8" s="703">
        <v>3.54</v>
      </c>
      <c r="V8" s="703">
        <v>12.85</v>
      </c>
      <c r="W8" s="703">
        <v>1.23</v>
      </c>
      <c r="X8" s="703">
        <v>9.01</v>
      </c>
      <c r="Y8" s="703">
        <v>62.08</v>
      </c>
      <c r="Z8" s="703">
        <v>18.540000000000003</v>
      </c>
      <c r="AA8" s="703">
        <v>13.51</v>
      </c>
      <c r="AB8" s="703">
        <v>55.080000000000005</v>
      </c>
      <c r="AC8" s="703">
        <v>9.3699999999999992</v>
      </c>
      <c r="AD8" s="703">
        <v>145.38999999999999</v>
      </c>
      <c r="AE8" s="703">
        <v>81.058000000000007</v>
      </c>
    </row>
    <row r="9" spans="1:32" s="216" customFormat="1" ht="21.75" customHeight="1">
      <c r="A9" s="106" t="s">
        <v>42</v>
      </c>
      <c r="B9" s="106" t="s">
        <v>43</v>
      </c>
      <c r="C9" s="107" t="s">
        <v>158</v>
      </c>
      <c r="D9" s="431">
        <v>66.989999999999995</v>
      </c>
      <c r="E9" s="431">
        <v>0</v>
      </c>
      <c r="F9" s="431">
        <v>0</v>
      </c>
      <c r="G9" s="431">
        <v>0</v>
      </c>
      <c r="H9" s="431">
        <v>3.4999999999999996</v>
      </c>
      <c r="I9" s="431">
        <v>0</v>
      </c>
      <c r="J9" s="431">
        <v>0</v>
      </c>
      <c r="K9" s="431">
        <v>0</v>
      </c>
      <c r="L9" s="431">
        <v>0</v>
      </c>
      <c r="M9" s="431">
        <v>0</v>
      </c>
      <c r="N9" s="431">
        <v>0</v>
      </c>
      <c r="O9" s="431">
        <v>0</v>
      </c>
      <c r="P9" s="431">
        <v>0</v>
      </c>
      <c r="Q9" s="431">
        <v>0</v>
      </c>
      <c r="R9" s="431">
        <v>0</v>
      </c>
      <c r="S9" s="431">
        <v>0</v>
      </c>
      <c r="T9" s="431">
        <v>0</v>
      </c>
      <c r="U9" s="431">
        <v>0</v>
      </c>
      <c r="V9" s="431">
        <v>0</v>
      </c>
      <c r="W9" s="431">
        <v>0</v>
      </c>
      <c r="X9" s="431">
        <v>0</v>
      </c>
      <c r="Y9" s="431">
        <v>0.60000000000000009</v>
      </c>
      <c r="Z9" s="431">
        <v>10.36</v>
      </c>
      <c r="AA9" s="431">
        <v>5.51</v>
      </c>
      <c r="AB9" s="431">
        <v>23.95</v>
      </c>
      <c r="AC9" s="431">
        <v>2.2999999999999998</v>
      </c>
      <c r="AD9" s="431">
        <v>12.920000000000002</v>
      </c>
      <c r="AE9" s="431">
        <v>7.8500000000000005</v>
      </c>
    </row>
    <row r="10" spans="1:32" s="217" customFormat="1" ht="31">
      <c r="A10" s="109"/>
      <c r="B10" s="109" t="s">
        <v>308</v>
      </c>
      <c r="C10" s="110" t="s">
        <v>159</v>
      </c>
      <c r="D10" s="704">
        <v>56.53</v>
      </c>
      <c r="E10" s="704">
        <v>0</v>
      </c>
      <c r="F10" s="704">
        <v>0</v>
      </c>
      <c r="G10" s="704">
        <v>0</v>
      </c>
      <c r="H10" s="704">
        <v>3.4999999999999996</v>
      </c>
      <c r="I10" s="704">
        <v>0</v>
      </c>
      <c r="J10" s="704">
        <v>0</v>
      </c>
      <c r="K10" s="704">
        <v>0</v>
      </c>
      <c r="L10" s="704">
        <v>0</v>
      </c>
      <c r="M10" s="704">
        <v>0</v>
      </c>
      <c r="N10" s="704">
        <v>0</v>
      </c>
      <c r="O10" s="704">
        <v>0</v>
      </c>
      <c r="P10" s="704">
        <v>0</v>
      </c>
      <c r="Q10" s="704">
        <v>0</v>
      </c>
      <c r="R10" s="704">
        <v>0</v>
      </c>
      <c r="S10" s="704">
        <v>0</v>
      </c>
      <c r="T10" s="704">
        <v>0</v>
      </c>
      <c r="U10" s="704">
        <v>0</v>
      </c>
      <c r="V10" s="704">
        <v>0</v>
      </c>
      <c r="W10" s="704">
        <v>0</v>
      </c>
      <c r="X10" s="704">
        <v>0</v>
      </c>
      <c r="Y10" s="704">
        <v>0.59000000000000008</v>
      </c>
      <c r="Z10" s="704">
        <v>8.9699999999999989</v>
      </c>
      <c r="AA10" s="704">
        <v>4.51</v>
      </c>
      <c r="AB10" s="704">
        <v>23.74</v>
      </c>
      <c r="AC10" s="704">
        <v>2.2999999999999998</v>
      </c>
      <c r="AD10" s="704">
        <v>12.920000000000002</v>
      </c>
      <c r="AE10" s="704">
        <v>0</v>
      </c>
    </row>
    <row r="11" spans="1:32" s="216" customFormat="1" ht="21.75" customHeight="1">
      <c r="A11" s="106" t="s">
        <v>45</v>
      </c>
      <c r="B11" s="106" t="s">
        <v>46</v>
      </c>
      <c r="C11" s="107" t="s">
        <v>160</v>
      </c>
      <c r="D11" s="431">
        <v>34.19</v>
      </c>
      <c r="E11" s="431">
        <v>0</v>
      </c>
      <c r="F11" s="431">
        <v>3.96</v>
      </c>
      <c r="G11" s="431">
        <v>0</v>
      </c>
      <c r="H11" s="431">
        <v>0.38</v>
      </c>
      <c r="I11" s="431">
        <v>0</v>
      </c>
      <c r="J11" s="431">
        <v>0</v>
      </c>
      <c r="K11" s="431">
        <v>0</v>
      </c>
      <c r="L11" s="431">
        <v>0</v>
      </c>
      <c r="M11" s="431">
        <v>0</v>
      </c>
      <c r="N11" s="431">
        <v>0</v>
      </c>
      <c r="O11" s="431">
        <v>0</v>
      </c>
      <c r="P11" s="431">
        <v>0</v>
      </c>
      <c r="Q11" s="431">
        <v>0</v>
      </c>
      <c r="R11" s="431">
        <v>0</v>
      </c>
      <c r="S11" s="431">
        <v>0</v>
      </c>
      <c r="T11" s="431">
        <v>0</v>
      </c>
      <c r="U11" s="431">
        <v>1.3</v>
      </c>
      <c r="V11" s="431">
        <v>8.83</v>
      </c>
      <c r="W11" s="431">
        <v>0</v>
      </c>
      <c r="X11" s="431">
        <v>1.92</v>
      </c>
      <c r="Y11" s="431">
        <v>5.27</v>
      </c>
      <c r="Z11" s="431">
        <v>2.8899999999999997</v>
      </c>
      <c r="AA11" s="431">
        <v>1</v>
      </c>
      <c r="AB11" s="431">
        <v>0.29000000000000004</v>
      </c>
      <c r="AC11" s="431">
        <v>2.0699999999999998</v>
      </c>
      <c r="AD11" s="431">
        <v>2.6000000000000005</v>
      </c>
      <c r="AE11" s="431">
        <v>3.6799999999999997</v>
      </c>
      <c r="AF11" s="715"/>
    </row>
    <row r="12" spans="1:32" s="216" customFormat="1" ht="21.75" customHeight="1">
      <c r="A12" s="106" t="s">
        <v>47</v>
      </c>
      <c r="B12" s="106" t="s">
        <v>48</v>
      </c>
      <c r="C12" s="107" t="s">
        <v>161</v>
      </c>
      <c r="D12" s="431">
        <v>141.94</v>
      </c>
      <c r="E12" s="431">
        <v>23.92</v>
      </c>
      <c r="F12" s="431">
        <v>1.3499999999999999</v>
      </c>
      <c r="G12" s="431">
        <v>0</v>
      </c>
      <c r="H12" s="431">
        <v>4.6500000000000004</v>
      </c>
      <c r="I12" s="431">
        <v>0</v>
      </c>
      <c r="J12" s="431">
        <v>0</v>
      </c>
      <c r="K12" s="431">
        <v>0</v>
      </c>
      <c r="L12" s="431">
        <v>0</v>
      </c>
      <c r="M12" s="431">
        <v>0</v>
      </c>
      <c r="N12" s="431">
        <v>0</v>
      </c>
      <c r="O12" s="431">
        <v>0</v>
      </c>
      <c r="P12" s="431">
        <v>0</v>
      </c>
      <c r="Q12" s="431">
        <v>0</v>
      </c>
      <c r="R12" s="431">
        <v>0</v>
      </c>
      <c r="S12" s="431">
        <v>0</v>
      </c>
      <c r="T12" s="431">
        <v>0</v>
      </c>
      <c r="U12" s="431">
        <v>1.5</v>
      </c>
      <c r="V12" s="431">
        <v>0</v>
      </c>
      <c r="W12" s="431">
        <v>0</v>
      </c>
      <c r="X12" s="431">
        <v>3.99</v>
      </c>
      <c r="Y12" s="431">
        <v>34.379999999999995</v>
      </c>
      <c r="Z12" s="431">
        <v>4.9700000000000006</v>
      </c>
      <c r="AA12" s="431">
        <v>7</v>
      </c>
      <c r="AB12" s="431">
        <v>20.88</v>
      </c>
      <c r="AC12" s="431">
        <v>5</v>
      </c>
      <c r="AD12" s="431">
        <v>11.389999999999999</v>
      </c>
      <c r="AE12" s="431">
        <v>22.909999999999997</v>
      </c>
      <c r="AF12" s="715"/>
    </row>
    <row r="13" spans="1:32" s="216" customFormat="1" ht="21.75" customHeight="1">
      <c r="A13" s="106" t="s">
        <v>49</v>
      </c>
      <c r="B13" s="106" t="s">
        <v>50</v>
      </c>
      <c r="C13" s="107" t="s">
        <v>162</v>
      </c>
      <c r="D13" s="431">
        <v>3.1</v>
      </c>
      <c r="E13" s="431">
        <v>0</v>
      </c>
      <c r="F13" s="431">
        <v>0</v>
      </c>
      <c r="G13" s="431">
        <v>0</v>
      </c>
      <c r="H13" s="431">
        <v>0</v>
      </c>
      <c r="I13" s="431">
        <v>0</v>
      </c>
      <c r="J13" s="431">
        <v>0</v>
      </c>
      <c r="K13" s="431">
        <v>0</v>
      </c>
      <c r="L13" s="431">
        <v>0</v>
      </c>
      <c r="M13" s="431">
        <v>0</v>
      </c>
      <c r="N13" s="431">
        <v>0</v>
      </c>
      <c r="O13" s="431">
        <v>0</v>
      </c>
      <c r="P13" s="431">
        <v>0</v>
      </c>
      <c r="Q13" s="431">
        <v>0</v>
      </c>
      <c r="R13" s="431">
        <v>0</v>
      </c>
      <c r="S13" s="431">
        <v>0</v>
      </c>
      <c r="T13" s="431">
        <v>0</v>
      </c>
      <c r="U13" s="431">
        <v>0</v>
      </c>
      <c r="V13" s="431">
        <v>0</v>
      </c>
      <c r="W13" s="431">
        <v>0</v>
      </c>
      <c r="X13" s="431">
        <v>3.1</v>
      </c>
      <c r="Y13" s="431">
        <v>0</v>
      </c>
      <c r="Z13" s="431">
        <v>0</v>
      </c>
      <c r="AA13" s="431">
        <v>0</v>
      </c>
      <c r="AB13" s="431">
        <v>0</v>
      </c>
      <c r="AC13" s="431">
        <v>0</v>
      </c>
      <c r="AD13" s="431">
        <v>0</v>
      </c>
      <c r="AE13" s="431">
        <v>0</v>
      </c>
    </row>
    <row r="14" spans="1:32" s="216" customFormat="1" ht="21.75" hidden="1" customHeight="1">
      <c r="A14" s="106" t="s">
        <v>51</v>
      </c>
      <c r="B14" s="106" t="s">
        <v>52</v>
      </c>
      <c r="C14" s="107" t="s">
        <v>163</v>
      </c>
      <c r="D14" s="431">
        <v>0</v>
      </c>
      <c r="E14" s="431">
        <v>0</v>
      </c>
      <c r="F14" s="431">
        <v>0</v>
      </c>
      <c r="G14" s="431">
        <v>0</v>
      </c>
      <c r="H14" s="431">
        <v>0</v>
      </c>
      <c r="I14" s="431">
        <v>0</v>
      </c>
      <c r="J14" s="431">
        <v>0</v>
      </c>
      <c r="K14" s="431">
        <v>0</v>
      </c>
      <c r="L14" s="431">
        <v>0</v>
      </c>
      <c r="M14" s="431">
        <v>0</v>
      </c>
      <c r="N14" s="431">
        <v>0</v>
      </c>
      <c r="O14" s="431">
        <v>0</v>
      </c>
      <c r="P14" s="431">
        <v>0</v>
      </c>
      <c r="Q14" s="431">
        <v>0</v>
      </c>
      <c r="R14" s="431">
        <v>0</v>
      </c>
      <c r="S14" s="431">
        <v>0</v>
      </c>
      <c r="T14" s="431">
        <v>0</v>
      </c>
      <c r="U14" s="431">
        <v>0</v>
      </c>
      <c r="V14" s="431">
        <v>0</v>
      </c>
      <c r="W14" s="431">
        <v>0</v>
      </c>
      <c r="X14" s="431">
        <v>0</v>
      </c>
      <c r="Y14" s="431">
        <v>0</v>
      </c>
      <c r="Z14" s="431">
        <v>0</v>
      </c>
      <c r="AA14" s="431">
        <v>0</v>
      </c>
      <c r="AB14" s="431">
        <v>0</v>
      </c>
      <c r="AC14" s="431">
        <v>0</v>
      </c>
      <c r="AD14" s="431">
        <v>0</v>
      </c>
      <c r="AE14" s="431">
        <v>0</v>
      </c>
    </row>
    <row r="15" spans="1:32" ht="21.75" customHeight="1">
      <c r="A15" s="106" t="s">
        <v>53</v>
      </c>
      <c r="B15" s="106" t="s">
        <v>54</v>
      </c>
      <c r="C15" s="107" t="s">
        <v>164</v>
      </c>
      <c r="D15" s="431">
        <v>96.658000000000015</v>
      </c>
      <c r="E15" s="431">
        <v>5.17</v>
      </c>
      <c r="F15" s="431">
        <v>2.5099999999999998</v>
      </c>
      <c r="G15" s="431">
        <v>0</v>
      </c>
      <c r="H15" s="431">
        <v>4.41</v>
      </c>
      <c r="I15" s="431">
        <v>0</v>
      </c>
      <c r="J15" s="431">
        <v>0</v>
      </c>
      <c r="K15" s="431">
        <v>0</v>
      </c>
      <c r="L15" s="431">
        <v>0</v>
      </c>
      <c r="M15" s="431">
        <v>0</v>
      </c>
      <c r="N15" s="431">
        <v>0</v>
      </c>
      <c r="O15" s="431">
        <v>0</v>
      </c>
      <c r="P15" s="431">
        <v>0</v>
      </c>
      <c r="Q15" s="431">
        <v>0</v>
      </c>
      <c r="R15" s="431">
        <v>0</v>
      </c>
      <c r="S15" s="431">
        <v>0</v>
      </c>
      <c r="T15" s="431">
        <v>0</v>
      </c>
      <c r="U15" s="431">
        <v>0.74</v>
      </c>
      <c r="V15" s="431">
        <v>0</v>
      </c>
      <c r="W15" s="431">
        <v>0.38</v>
      </c>
      <c r="X15" s="431">
        <v>0</v>
      </c>
      <c r="Y15" s="431">
        <v>21.830000000000002</v>
      </c>
      <c r="Z15" s="431">
        <v>0.03</v>
      </c>
      <c r="AA15" s="431">
        <v>0</v>
      </c>
      <c r="AB15" s="431">
        <v>9.9499999999999993</v>
      </c>
      <c r="AC15" s="431">
        <v>0</v>
      </c>
      <c r="AD15" s="431">
        <v>22.9</v>
      </c>
      <c r="AE15" s="431">
        <v>28.737999999999996</v>
      </c>
    </row>
    <row r="16" spans="1:32" ht="21.75" customHeight="1">
      <c r="A16" s="106" t="s">
        <v>56</v>
      </c>
      <c r="B16" s="106" t="s">
        <v>329</v>
      </c>
      <c r="C16" s="107" t="s">
        <v>165</v>
      </c>
      <c r="D16" s="431">
        <v>119.72999999999999</v>
      </c>
      <c r="E16" s="431">
        <v>0</v>
      </c>
      <c r="F16" s="431">
        <v>0</v>
      </c>
      <c r="G16" s="431">
        <v>0</v>
      </c>
      <c r="H16" s="431">
        <v>1.1000000000000001</v>
      </c>
      <c r="I16" s="431">
        <v>0</v>
      </c>
      <c r="J16" s="431">
        <v>0</v>
      </c>
      <c r="K16" s="431">
        <v>0</v>
      </c>
      <c r="L16" s="431">
        <v>0</v>
      </c>
      <c r="M16" s="431">
        <v>0</v>
      </c>
      <c r="N16" s="431">
        <v>0</v>
      </c>
      <c r="O16" s="431">
        <v>0</v>
      </c>
      <c r="P16" s="431">
        <v>0</v>
      </c>
      <c r="Q16" s="431">
        <v>0</v>
      </c>
      <c r="R16" s="431">
        <v>0</v>
      </c>
      <c r="S16" s="431">
        <v>0</v>
      </c>
      <c r="T16" s="431">
        <v>0</v>
      </c>
      <c r="U16" s="431">
        <v>0</v>
      </c>
      <c r="V16" s="431">
        <v>4.0199999999999996</v>
      </c>
      <c r="W16" s="431">
        <v>0.84999999999999987</v>
      </c>
      <c r="X16" s="431">
        <v>0</v>
      </c>
      <c r="Y16" s="431">
        <v>0</v>
      </c>
      <c r="Z16" s="431">
        <v>0.28999999999999998</v>
      </c>
      <c r="AA16" s="431">
        <v>0</v>
      </c>
      <c r="AB16" s="431">
        <v>0.01</v>
      </c>
      <c r="AC16" s="431">
        <v>0</v>
      </c>
      <c r="AD16" s="431">
        <v>95.58</v>
      </c>
      <c r="AE16" s="431">
        <v>17.88</v>
      </c>
    </row>
    <row r="17" spans="1:31" ht="21.75" hidden="1" customHeight="1">
      <c r="A17" s="106" t="s">
        <v>59</v>
      </c>
      <c r="B17" s="106" t="s">
        <v>310</v>
      </c>
      <c r="C17" s="107" t="s">
        <v>330</v>
      </c>
      <c r="D17" s="680">
        <v>0</v>
      </c>
      <c r="E17" s="431">
        <v>0</v>
      </c>
      <c r="F17" s="431">
        <v>0</v>
      </c>
      <c r="G17" s="431">
        <v>0</v>
      </c>
      <c r="H17" s="431">
        <v>0</v>
      </c>
      <c r="I17" s="431">
        <v>0</v>
      </c>
      <c r="J17" s="431">
        <v>0</v>
      </c>
      <c r="K17" s="431">
        <v>0</v>
      </c>
      <c r="L17" s="431">
        <v>0</v>
      </c>
      <c r="M17" s="431">
        <v>0</v>
      </c>
      <c r="N17" s="431">
        <v>0</v>
      </c>
      <c r="O17" s="431">
        <v>0</v>
      </c>
      <c r="P17" s="431">
        <v>0</v>
      </c>
      <c r="Q17" s="431">
        <v>0</v>
      </c>
      <c r="R17" s="431">
        <v>0</v>
      </c>
      <c r="S17" s="431">
        <v>0</v>
      </c>
      <c r="T17" s="431">
        <v>0</v>
      </c>
      <c r="U17" s="431">
        <v>0</v>
      </c>
      <c r="V17" s="431">
        <v>0</v>
      </c>
      <c r="W17" s="431">
        <v>0</v>
      </c>
      <c r="X17" s="431">
        <v>0</v>
      </c>
      <c r="Y17" s="431">
        <v>0</v>
      </c>
      <c r="Z17" s="431">
        <v>0</v>
      </c>
      <c r="AA17" s="431">
        <v>0</v>
      </c>
      <c r="AB17" s="431">
        <v>0</v>
      </c>
      <c r="AC17" s="431">
        <v>0</v>
      </c>
      <c r="AD17" s="431">
        <v>0</v>
      </c>
      <c r="AE17" s="431">
        <v>0</v>
      </c>
    </row>
    <row r="18" spans="1:31" ht="21.75" hidden="1" customHeight="1">
      <c r="A18" s="106" t="s">
        <v>331</v>
      </c>
      <c r="B18" s="106" t="s">
        <v>60</v>
      </c>
      <c r="C18" s="107" t="s">
        <v>166</v>
      </c>
      <c r="D18" s="680">
        <v>0</v>
      </c>
      <c r="E18" s="431">
        <v>0</v>
      </c>
      <c r="F18" s="431">
        <v>0</v>
      </c>
      <c r="G18" s="431">
        <v>0</v>
      </c>
      <c r="H18" s="431">
        <v>0</v>
      </c>
      <c r="I18" s="431">
        <v>0</v>
      </c>
      <c r="J18" s="431">
        <v>0</v>
      </c>
      <c r="K18" s="431">
        <v>0</v>
      </c>
      <c r="L18" s="431">
        <v>0</v>
      </c>
      <c r="M18" s="431">
        <v>0</v>
      </c>
      <c r="N18" s="431">
        <v>0</v>
      </c>
      <c r="O18" s="431">
        <v>0</v>
      </c>
      <c r="P18" s="431">
        <v>0</v>
      </c>
      <c r="Q18" s="431">
        <v>0</v>
      </c>
      <c r="R18" s="431">
        <v>0</v>
      </c>
      <c r="S18" s="431">
        <v>0</v>
      </c>
      <c r="T18" s="431">
        <v>0</v>
      </c>
      <c r="U18" s="431">
        <v>0</v>
      </c>
      <c r="V18" s="431">
        <v>0</v>
      </c>
      <c r="W18" s="431">
        <v>0</v>
      </c>
      <c r="X18" s="431">
        <v>0</v>
      </c>
      <c r="Y18" s="431">
        <v>0</v>
      </c>
      <c r="Z18" s="431">
        <v>0</v>
      </c>
      <c r="AA18" s="431">
        <v>0</v>
      </c>
      <c r="AB18" s="431">
        <v>0</v>
      </c>
      <c r="AC18" s="431">
        <v>0</v>
      </c>
      <c r="AD18" s="431">
        <v>0</v>
      </c>
      <c r="AE18" s="431">
        <v>0</v>
      </c>
    </row>
    <row r="19" spans="1:31" ht="30">
      <c r="A19" s="111">
        <v>2</v>
      </c>
      <c r="B19" s="111" t="s">
        <v>167</v>
      </c>
      <c r="C19" s="112"/>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row>
    <row r="20" spans="1:31" s="219" customFormat="1">
      <c r="A20" s="109"/>
      <c r="B20" s="109" t="s">
        <v>332</v>
      </c>
      <c r="C20" s="110"/>
      <c r="D20" s="704">
        <v>0</v>
      </c>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row>
    <row r="21" spans="1:31" ht="31" hidden="1">
      <c r="A21" s="106" t="s">
        <v>63</v>
      </c>
      <c r="B21" s="106" t="s">
        <v>168</v>
      </c>
      <c r="C21" s="107" t="s">
        <v>169</v>
      </c>
      <c r="D21" s="431">
        <v>0</v>
      </c>
      <c r="E21" s="431">
        <v>0</v>
      </c>
      <c r="F21" s="431">
        <v>0</v>
      </c>
      <c r="G21" s="431">
        <v>0</v>
      </c>
      <c r="H21" s="431">
        <v>0</v>
      </c>
      <c r="I21" s="431">
        <v>0</v>
      </c>
      <c r="J21" s="431">
        <v>0</v>
      </c>
      <c r="K21" s="431">
        <v>0</v>
      </c>
      <c r="L21" s="431">
        <v>0</v>
      </c>
      <c r="M21" s="431">
        <v>0</v>
      </c>
      <c r="N21" s="431">
        <v>0</v>
      </c>
      <c r="O21" s="431">
        <v>0</v>
      </c>
      <c r="P21" s="431">
        <v>0</v>
      </c>
      <c r="Q21" s="431">
        <v>0</v>
      </c>
      <c r="R21" s="431">
        <v>0</v>
      </c>
      <c r="S21" s="431">
        <v>0</v>
      </c>
      <c r="T21" s="431">
        <v>0</v>
      </c>
      <c r="U21" s="431">
        <v>0</v>
      </c>
      <c r="V21" s="431">
        <v>0</v>
      </c>
      <c r="W21" s="431">
        <v>0</v>
      </c>
      <c r="X21" s="431">
        <v>0</v>
      </c>
      <c r="Y21" s="431">
        <v>0</v>
      </c>
      <c r="Z21" s="431">
        <v>0</v>
      </c>
      <c r="AA21" s="431">
        <v>0</v>
      </c>
      <c r="AB21" s="431">
        <v>0</v>
      </c>
      <c r="AC21" s="431">
        <v>0</v>
      </c>
      <c r="AD21" s="431">
        <v>0</v>
      </c>
      <c r="AE21" s="431">
        <v>0</v>
      </c>
    </row>
    <row r="22" spans="1:31" ht="31" hidden="1">
      <c r="A22" s="106" t="s">
        <v>65</v>
      </c>
      <c r="B22" s="106" t="s">
        <v>333</v>
      </c>
      <c r="C22" s="107" t="s">
        <v>170</v>
      </c>
      <c r="D22" s="431">
        <v>0</v>
      </c>
      <c r="E22" s="431">
        <v>0</v>
      </c>
      <c r="F22" s="431">
        <v>0</v>
      </c>
      <c r="G22" s="431">
        <v>0</v>
      </c>
      <c r="H22" s="431">
        <v>0</v>
      </c>
      <c r="I22" s="431">
        <v>0</v>
      </c>
      <c r="J22" s="431">
        <v>0</v>
      </c>
      <c r="K22" s="431">
        <v>0</v>
      </c>
      <c r="L22" s="431">
        <v>0</v>
      </c>
      <c r="M22" s="431">
        <v>0</v>
      </c>
      <c r="N22" s="431">
        <v>0</v>
      </c>
      <c r="O22" s="431">
        <v>0</v>
      </c>
      <c r="P22" s="431">
        <v>0</v>
      </c>
      <c r="Q22" s="431">
        <v>0</v>
      </c>
      <c r="R22" s="431">
        <v>0</v>
      </c>
      <c r="S22" s="431">
        <v>0</v>
      </c>
      <c r="T22" s="431">
        <v>0</v>
      </c>
      <c r="U22" s="431">
        <v>0</v>
      </c>
      <c r="V22" s="431">
        <v>0</v>
      </c>
      <c r="W22" s="431">
        <v>0</v>
      </c>
      <c r="X22" s="431">
        <v>0</v>
      </c>
      <c r="Y22" s="431">
        <v>0</v>
      </c>
      <c r="Z22" s="431">
        <v>0</v>
      </c>
      <c r="AA22" s="431">
        <v>0</v>
      </c>
      <c r="AB22" s="431">
        <v>0</v>
      </c>
      <c r="AC22" s="431">
        <v>0</v>
      </c>
      <c r="AD22" s="431">
        <v>0</v>
      </c>
      <c r="AE22" s="431">
        <v>0</v>
      </c>
    </row>
    <row r="23" spans="1:31" ht="31" hidden="1">
      <c r="A23" s="106" t="s">
        <v>67</v>
      </c>
      <c r="B23" s="106" t="s">
        <v>334</v>
      </c>
      <c r="C23" s="107" t="s">
        <v>171</v>
      </c>
      <c r="D23" s="431">
        <v>0</v>
      </c>
      <c r="E23" s="431">
        <v>0</v>
      </c>
      <c r="F23" s="431">
        <v>0</v>
      </c>
      <c r="G23" s="431">
        <v>0</v>
      </c>
      <c r="H23" s="431">
        <v>0</v>
      </c>
      <c r="I23" s="431">
        <v>0</v>
      </c>
      <c r="J23" s="431">
        <v>0</v>
      </c>
      <c r="K23" s="431">
        <v>0</v>
      </c>
      <c r="L23" s="431">
        <v>0</v>
      </c>
      <c r="M23" s="431">
        <v>0</v>
      </c>
      <c r="N23" s="431">
        <v>0</v>
      </c>
      <c r="O23" s="431">
        <v>0</v>
      </c>
      <c r="P23" s="431">
        <v>0</v>
      </c>
      <c r="Q23" s="431">
        <v>0</v>
      </c>
      <c r="R23" s="431">
        <v>0</v>
      </c>
      <c r="S23" s="431">
        <v>0</v>
      </c>
      <c r="T23" s="431">
        <v>0</v>
      </c>
      <c r="U23" s="431">
        <v>0</v>
      </c>
      <c r="V23" s="431">
        <v>0</v>
      </c>
      <c r="W23" s="431">
        <v>0</v>
      </c>
      <c r="X23" s="431">
        <v>0</v>
      </c>
      <c r="Y23" s="431">
        <v>0</v>
      </c>
      <c r="Z23" s="431">
        <v>0</v>
      </c>
      <c r="AA23" s="431">
        <v>0</v>
      </c>
      <c r="AB23" s="431">
        <v>0</v>
      </c>
      <c r="AC23" s="431">
        <v>0</v>
      </c>
      <c r="AD23" s="431">
        <v>0</v>
      </c>
      <c r="AE23" s="431">
        <v>0</v>
      </c>
    </row>
    <row r="24" spans="1:31" ht="31" hidden="1">
      <c r="A24" s="106" t="s">
        <v>69</v>
      </c>
      <c r="B24" s="106" t="s">
        <v>335</v>
      </c>
      <c r="C24" s="107" t="s">
        <v>336</v>
      </c>
      <c r="D24" s="431">
        <v>0</v>
      </c>
      <c r="E24" s="431">
        <v>0</v>
      </c>
      <c r="F24" s="431">
        <v>0</v>
      </c>
      <c r="G24" s="431">
        <v>0</v>
      </c>
      <c r="H24" s="431">
        <v>0</v>
      </c>
      <c r="I24" s="431">
        <v>0</v>
      </c>
      <c r="J24" s="431">
        <v>0</v>
      </c>
      <c r="K24" s="431">
        <v>0</v>
      </c>
      <c r="L24" s="431">
        <v>0</v>
      </c>
      <c r="M24" s="431">
        <v>0</v>
      </c>
      <c r="N24" s="431">
        <v>0</v>
      </c>
      <c r="O24" s="431">
        <v>0</v>
      </c>
      <c r="P24" s="431">
        <v>0</v>
      </c>
      <c r="Q24" s="431">
        <v>0</v>
      </c>
      <c r="R24" s="431">
        <v>0</v>
      </c>
      <c r="S24" s="431">
        <v>0</v>
      </c>
      <c r="T24" s="431">
        <v>0</v>
      </c>
      <c r="U24" s="431">
        <v>0</v>
      </c>
      <c r="V24" s="431">
        <v>0</v>
      </c>
      <c r="W24" s="431">
        <v>0</v>
      </c>
      <c r="X24" s="431">
        <v>0</v>
      </c>
      <c r="Y24" s="431">
        <v>0</v>
      </c>
      <c r="Z24" s="431">
        <v>0</v>
      </c>
      <c r="AA24" s="431">
        <v>0</v>
      </c>
      <c r="AB24" s="431">
        <v>0</v>
      </c>
      <c r="AC24" s="431">
        <v>0</v>
      </c>
      <c r="AD24" s="431">
        <v>0</v>
      </c>
      <c r="AE24" s="431">
        <v>0</v>
      </c>
    </row>
    <row r="25" spans="1:31" ht="46.5" hidden="1">
      <c r="A25" s="106" t="s">
        <v>72</v>
      </c>
      <c r="B25" s="106" t="s">
        <v>337</v>
      </c>
      <c r="C25" s="107" t="s">
        <v>172</v>
      </c>
      <c r="D25" s="431">
        <v>0</v>
      </c>
      <c r="E25" s="431">
        <v>0</v>
      </c>
      <c r="F25" s="431">
        <v>0</v>
      </c>
      <c r="G25" s="431">
        <v>0</v>
      </c>
      <c r="H25" s="431">
        <v>0</v>
      </c>
      <c r="I25" s="431">
        <v>0</v>
      </c>
      <c r="J25" s="431">
        <v>0</v>
      </c>
      <c r="K25" s="431">
        <v>0</v>
      </c>
      <c r="L25" s="431">
        <v>0</v>
      </c>
      <c r="M25" s="431">
        <v>0</v>
      </c>
      <c r="N25" s="431">
        <v>0</v>
      </c>
      <c r="O25" s="431">
        <v>0</v>
      </c>
      <c r="P25" s="431">
        <v>0</v>
      </c>
      <c r="Q25" s="431">
        <v>0</v>
      </c>
      <c r="R25" s="431">
        <v>0</v>
      </c>
      <c r="S25" s="431">
        <v>0</v>
      </c>
      <c r="T25" s="431">
        <v>0</v>
      </c>
      <c r="U25" s="431">
        <v>0</v>
      </c>
      <c r="V25" s="431">
        <v>0</v>
      </c>
      <c r="W25" s="431">
        <v>0</v>
      </c>
      <c r="X25" s="431">
        <v>0</v>
      </c>
      <c r="Y25" s="431">
        <v>0</v>
      </c>
      <c r="Z25" s="431">
        <v>0</v>
      </c>
      <c r="AA25" s="431">
        <v>0</v>
      </c>
      <c r="AB25" s="431">
        <v>0</v>
      </c>
      <c r="AC25" s="431">
        <v>0</v>
      </c>
      <c r="AD25" s="431">
        <v>0</v>
      </c>
      <c r="AE25" s="431">
        <v>0</v>
      </c>
    </row>
    <row r="26" spans="1:31" ht="31" hidden="1">
      <c r="A26" s="106" t="s">
        <v>75</v>
      </c>
      <c r="B26" s="106" t="s">
        <v>338</v>
      </c>
      <c r="C26" s="107" t="s">
        <v>339</v>
      </c>
      <c r="D26" s="431">
        <v>0</v>
      </c>
      <c r="E26" s="431">
        <v>0</v>
      </c>
      <c r="F26" s="431">
        <v>0</v>
      </c>
      <c r="G26" s="431">
        <v>0</v>
      </c>
      <c r="H26" s="431">
        <v>0</v>
      </c>
      <c r="I26" s="431">
        <v>0</v>
      </c>
      <c r="J26" s="431">
        <v>0</v>
      </c>
      <c r="K26" s="431">
        <v>0</v>
      </c>
      <c r="L26" s="431">
        <v>0</v>
      </c>
      <c r="M26" s="431">
        <v>0</v>
      </c>
      <c r="N26" s="431">
        <v>0</v>
      </c>
      <c r="O26" s="431">
        <v>0</v>
      </c>
      <c r="P26" s="431">
        <v>0</v>
      </c>
      <c r="Q26" s="431">
        <v>0</v>
      </c>
      <c r="R26" s="431">
        <v>0</v>
      </c>
      <c r="S26" s="431">
        <v>0</v>
      </c>
      <c r="T26" s="431">
        <v>0</v>
      </c>
      <c r="U26" s="431">
        <v>0</v>
      </c>
      <c r="V26" s="431">
        <v>0</v>
      </c>
      <c r="W26" s="431">
        <v>0</v>
      </c>
      <c r="X26" s="431">
        <v>0</v>
      </c>
      <c r="Y26" s="431">
        <v>0</v>
      </c>
      <c r="Z26" s="431">
        <v>0</v>
      </c>
      <c r="AA26" s="431">
        <v>0</v>
      </c>
      <c r="AB26" s="431">
        <v>0</v>
      </c>
      <c r="AC26" s="431">
        <v>0</v>
      </c>
      <c r="AD26" s="431">
        <v>0</v>
      </c>
      <c r="AE26" s="431">
        <v>0</v>
      </c>
    </row>
    <row r="27" spans="1:31" ht="46.5" hidden="1">
      <c r="A27" s="106" t="s">
        <v>78</v>
      </c>
      <c r="B27" s="106" t="s">
        <v>173</v>
      </c>
      <c r="C27" s="107" t="s">
        <v>174</v>
      </c>
      <c r="D27" s="431">
        <v>0</v>
      </c>
      <c r="E27" s="431">
        <v>0</v>
      </c>
      <c r="F27" s="431">
        <v>0</v>
      </c>
      <c r="G27" s="431">
        <v>0</v>
      </c>
      <c r="H27" s="431">
        <v>0</v>
      </c>
      <c r="I27" s="431">
        <v>0</v>
      </c>
      <c r="J27" s="431">
        <v>0</v>
      </c>
      <c r="K27" s="431">
        <v>0</v>
      </c>
      <c r="L27" s="431">
        <v>0</v>
      </c>
      <c r="M27" s="431">
        <v>0</v>
      </c>
      <c r="N27" s="431">
        <v>0</v>
      </c>
      <c r="O27" s="431">
        <v>0</v>
      </c>
      <c r="P27" s="431">
        <v>0</v>
      </c>
      <c r="Q27" s="431">
        <v>0</v>
      </c>
      <c r="R27" s="431">
        <v>0</v>
      </c>
      <c r="S27" s="431">
        <v>0</v>
      </c>
      <c r="T27" s="431">
        <v>0</v>
      </c>
      <c r="U27" s="431">
        <v>0</v>
      </c>
      <c r="V27" s="431">
        <v>0</v>
      </c>
      <c r="W27" s="431">
        <v>0</v>
      </c>
      <c r="X27" s="431">
        <v>0</v>
      </c>
      <c r="Y27" s="431">
        <v>0</v>
      </c>
      <c r="Z27" s="431">
        <v>0</v>
      </c>
      <c r="AA27" s="431">
        <v>0</v>
      </c>
      <c r="AB27" s="431">
        <v>0</v>
      </c>
      <c r="AC27" s="431">
        <v>0</v>
      </c>
      <c r="AD27" s="431">
        <v>0</v>
      </c>
      <c r="AE27" s="431">
        <v>0</v>
      </c>
    </row>
    <row r="28" spans="1:31" ht="46.5" hidden="1">
      <c r="A28" s="106" t="s">
        <v>81</v>
      </c>
      <c r="B28" s="106" t="s">
        <v>175</v>
      </c>
      <c r="C28" s="107" t="s">
        <v>176</v>
      </c>
      <c r="D28" s="705">
        <v>0</v>
      </c>
      <c r="E28" s="705">
        <v>0</v>
      </c>
      <c r="F28" s="705">
        <v>0</v>
      </c>
      <c r="G28" s="705">
        <v>0</v>
      </c>
      <c r="H28" s="705">
        <v>0</v>
      </c>
      <c r="I28" s="705">
        <v>0</v>
      </c>
      <c r="J28" s="705">
        <v>0</v>
      </c>
      <c r="K28" s="705">
        <v>0</v>
      </c>
      <c r="L28" s="705">
        <v>0</v>
      </c>
      <c r="M28" s="705">
        <v>0</v>
      </c>
      <c r="N28" s="705">
        <v>0</v>
      </c>
      <c r="O28" s="705">
        <v>0</v>
      </c>
      <c r="P28" s="705">
        <v>0</v>
      </c>
      <c r="Q28" s="705">
        <v>0</v>
      </c>
      <c r="R28" s="705">
        <v>0</v>
      </c>
      <c r="S28" s="705">
        <v>0</v>
      </c>
      <c r="T28" s="705">
        <v>0</v>
      </c>
      <c r="U28" s="705">
        <v>0</v>
      </c>
      <c r="V28" s="705">
        <v>0</v>
      </c>
      <c r="W28" s="705">
        <v>0</v>
      </c>
      <c r="X28" s="705">
        <v>0</v>
      </c>
      <c r="Y28" s="705">
        <v>0</v>
      </c>
      <c r="Z28" s="705">
        <v>0</v>
      </c>
      <c r="AA28" s="705">
        <v>0</v>
      </c>
      <c r="AB28" s="705">
        <v>0</v>
      </c>
      <c r="AC28" s="705">
        <v>0</v>
      </c>
      <c r="AD28" s="705">
        <v>0</v>
      </c>
      <c r="AE28" s="705">
        <v>0</v>
      </c>
    </row>
    <row r="29" spans="1:31" ht="46.5" hidden="1">
      <c r="A29" s="106" t="s">
        <v>84</v>
      </c>
      <c r="B29" s="106" t="s">
        <v>177</v>
      </c>
      <c r="C29" s="107" t="s">
        <v>178</v>
      </c>
      <c r="D29" s="913"/>
      <c r="E29" s="913"/>
      <c r="F29" s="913"/>
      <c r="G29" s="913"/>
      <c r="H29" s="913"/>
      <c r="I29" s="913"/>
      <c r="J29" s="913"/>
      <c r="K29" s="913"/>
      <c r="L29" s="913"/>
      <c r="M29" s="913"/>
      <c r="N29" s="913"/>
      <c r="O29" s="913"/>
      <c r="P29" s="913"/>
      <c r="Q29" s="913"/>
      <c r="R29" s="913"/>
      <c r="S29" s="913"/>
      <c r="T29" s="913"/>
      <c r="U29" s="913"/>
      <c r="V29" s="913"/>
      <c r="W29" s="913"/>
      <c r="X29" s="913"/>
      <c r="Y29" s="913"/>
      <c r="Z29" s="913"/>
      <c r="AA29" s="913"/>
      <c r="AB29" s="913"/>
      <c r="AC29" s="913"/>
      <c r="AD29" s="913"/>
      <c r="AE29" s="913"/>
    </row>
    <row r="30" spans="1:31" s="915" customFormat="1" ht="30">
      <c r="A30" s="850">
        <v>3</v>
      </c>
      <c r="B30" s="850" t="s">
        <v>179</v>
      </c>
      <c r="C30" s="851" t="s">
        <v>180</v>
      </c>
      <c r="D30" s="914">
        <v>94.631999999999991</v>
      </c>
      <c r="E30" s="914">
        <v>29.91</v>
      </c>
      <c r="F30" s="914">
        <v>0</v>
      </c>
      <c r="G30" s="914">
        <v>0</v>
      </c>
      <c r="H30" s="914">
        <v>1.5300000000000002</v>
      </c>
      <c r="I30" s="914">
        <v>0</v>
      </c>
      <c r="J30" s="914">
        <v>0</v>
      </c>
      <c r="K30" s="914">
        <v>0</v>
      </c>
      <c r="L30" s="914">
        <v>0</v>
      </c>
      <c r="M30" s="914">
        <v>0</v>
      </c>
      <c r="N30" s="914">
        <v>0</v>
      </c>
      <c r="O30" s="914">
        <v>1.66</v>
      </c>
      <c r="P30" s="914">
        <v>0</v>
      </c>
      <c r="Q30" s="914">
        <v>7.0000000000000007E-2</v>
      </c>
      <c r="R30" s="914">
        <v>0</v>
      </c>
      <c r="S30" s="914">
        <v>0</v>
      </c>
      <c r="T30" s="914">
        <v>10.63</v>
      </c>
      <c r="U30" s="914">
        <v>24.29</v>
      </c>
      <c r="V30" s="914">
        <v>2.68</v>
      </c>
      <c r="W30" s="914">
        <v>9.83</v>
      </c>
      <c r="X30" s="914">
        <v>0</v>
      </c>
      <c r="Y30" s="914">
        <v>0</v>
      </c>
      <c r="Z30" s="914">
        <v>0</v>
      </c>
      <c r="AA30" s="914">
        <v>0.05</v>
      </c>
      <c r="AB30" s="914">
        <v>1.4700000000000002</v>
      </c>
      <c r="AC30" s="914">
        <v>0.02</v>
      </c>
      <c r="AD30" s="914">
        <v>10.99</v>
      </c>
      <c r="AE30" s="914">
        <v>1.5020000000000002</v>
      </c>
    </row>
    <row r="31" spans="1:31" s="220" customFormat="1" ht="37.5" customHeight="1">
      <c r="A31" s="1098" t="s">
        <v>403</v>
      </c>
      <c r="B31" s="1098"/>
      <c r="C31" s="1098"/>
      <c r="D31" s="1098"/>
      <c r="E31" s="1098"/>
      <c r="F31" s="1098"/>
      <c r="G31" s="1098"/>
      <c r="H31" s="1098"/>
    </row>
    <row r="32" spans="1:31" s="220" customFormat="1">
      <c r="A32" s="1099" t="s">
        <v>404</v>
      </c>
      <c r="B32" s="1099"/>
      <c r="C32" s="1099"/>
      <c r="D32" s="1099"/>
      <c r="E32" s="1099"/>
      <c r="F32" s="1099"/>
      <c r="G32" s="1099"/>
      <c r="H32" s="1099"/>
    </row>
  </sheetData>
  <mergeCells count="11">
    <mergeCell ref="A31:H31"/>
    <mergeCell ref="A32:H32"/>
    <mergeCell ref="A1:H1"/>
    <mergeCell ref="A2:H2"/>
    <mergeCell ref="A3:H3"/>
    <mergeCell ref="E4:H4"/>
    <mergeCell ref="A5:A6"/>
    <mergeCell ref="B5:B6"/>
    <mergeCell ref="C5:C6"/>
    <mergeCell ref="D5:D6"/>
    <mergeCell ref="E5:AE5"/>
  </mergeCells>
  <printOptions horizontalCentered="1"/>
  <pageMargins left="0.39370078740157483" right="0.16" top="1.61" bottom="0.59055118110236227" header="0.31496062992125984" footer="0.31496062992125984"/>
  <pageSetup paperSize="8" scale="6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8"/>
  <sheetViews>
    <sheetView showZeros="0" zoomScaleNormal="100" zoomScaleSheetLayoutView="100" workbookViewId="0">
      <pane xSplit="3" ySplit="5" topLeftCell="D6" activePane="bottomRight" state="frozen"/>
      <selection pane="topRight" activeCell="D1" sqref="D1"/>
      <selection pane="bottomLeft" activeCell="A6" sqref="A6"/>
      <selection pane="bottomRight" activeCell="D11" sqref="D11"/>
    </sheetView>
  </sheetViews>
  <sheetFormatPr defaultColWidth="6.69140625" defaultRowHeight="16.5"/>
  <cols>
    <col min="1" max="1" width="4.4609375" style="244" customWidth="1"/>
    <col min="2" max="2" width="30.3046875" style="244" customWidth="1"/>
    <col min="3" max="3" width="6.07421875" style="278" customWidth="1"/>
    <col min="4" max="4" width="8.3046875" style="244" customWidth="1"/>
    <col min="5" max="6" width="6.84375" style="244" customWidth="1"/>
    <col min="7" max="7" width="7.3046875" style="244" bestFit="1" customWidth="1"/>
    <col min="8" max="8" width="7.84375" style="244" customWidth="1"/>
    <col min="9" max="9" width="7.23046875" style="244" customWidth="1"/>
    <col min="10" max="14" width="7.3046875" style="244" bestFit="1" customWidth="1"/>
    <col min="15" max="15" width="7.4609375" style="244" customWidth="1"/>
    <col min="16" max="16" width="8.23046875" style="244" customWidth="1"/>
    <col min="17" max="18" width="7.3046875" style="244" bestFit="1" customWidth="1"/>
    <col min="19" max="19" width="6.765625" style="244" customWidth="1"/>
    <col min="20" max="22" width="7.3046875" style="244" bestFit="1" customWidth="1"/>
    <col min="23" max="23" width="7.84375" style="244" customWidth="1"/>
    <col min="24" max="24" width="5.84375" style="244" bestFit="1" customWidth="1"/>
    <col min="25" max="25" width="7.07421875" style="244" customWidth="1"/>
    <col min="26" max="26" width="6.4609375" style="244" bestFit="1" customWidth="1"/>
    <col min="27" max="27" width="5.765625" style="244" bestFit="1" customWidth="1"/>
    <col min="28" max="28" width="6.4609375" style="244" bestFit="1" customWidth="1"/>
    <col min="29" max="29" width="5.4609375" style="244" bestFit="1" customWidth="1"/>
    <col min="30" max="30" width="7.4609375" style="244" bestFit="1" customWidth="1"/>
    <col min="31" max="31" width="6.4609375" style="244" bestFit="1" customWidth="1"/>
    <col min="32" max="256" width="6.69140625" style="244"/>
    <col min="257" max="257" width="4.4609375" style="244" customWidth="1"/>
    <col min="258" max="258" width="36.69140625" style="244" customWidth="1"/>
    <col min="259" max="259" width="6.07421875" style="244" customWidth="1"/>
    <col min="260" max="260" width="9.84375" style="244" bestFit="1" customWidth="1"/>
    <col min="261" max="264" width="5.3046875" style="244" customWidth="1"/>
    <col min="265" max="512" width="6.69140625" style="244"/>
    <col min="513" max="513" width="4.4609375" style="244" customWidth="1"/>
    <col min="514" max="514" width="36.69140625" style="244" customWidth="1"/>
    <col min="515" max="515" width="6.07421875" style="244" customWidth="1"/>
    <col min="516" max="516" width="9.84375" style="244" bestFit="1" customWidth="1"/>
    <col min="517" max="520" width="5.3046875" style="244" customWidth="1"/>
    <col min="521" max="768" width="6.69140625" style="244"/>
    <col min="769" max="769" width="4.4609375" style="244" customWidth="1"/>
    <col min="770" max="770" width="36.69140625" style="244" customWidth="1"/>
    <col min="771" max="771" width="6.07421875" style="244" customWidth="1"/>
    <col min="772" max="772" width="9.84375" style="244" bestFit="1" customWidth="1"/>
    <col min="773" max="776" width="5.3046875" style="244" customWidth="1"/>
    <col min="777" max="1024" width="6.69140625" style="244"/>
    <col min="1025" max="1025" width="4.4609375" style="244" customWidth="1"/>
    <col min="1026" max="1026" width="36.69140625" style="244" customWidth="1"/>
    <col min="1027" max="1027" width="6.07421875" style="244" customWidth="1"/>
    <col min="1028" max="1028" width="9.84375" style="244" bestFit="1" customWidth="1"/>
    <col min="1029" max="1032" width="5.3046875" style="244" customWidth="1"/>
    <col min="1033" max="1280" width="6.69140625" style="244"/>
    <col min="1281" max="1281" width="4.4609375" style="244" customWidth="1"/>
    <col min="1282" max="1282" width="36.69140625" style="244" customWidth="1"/>
    <col min="1283" max="1283" width="6.07421875" style="244" customWidth="1"/>
    <col min="1284" max="1284" width="9.84375" style="244" bestFit="1" customWidth="1"/>
    <col min="1285" max="1288" width="5.3046875" style="244" customWidth="1"/>
    <col min="1289" max="1536" width="6.69140625" style="244"/>
    <col min="1537" max="1537" width="4.4609375" style="244" customWidth="1"/>
    <col min="1538" max="1538" width="36.69140625" style="244" customWidth="1"/>
    <col min="1539" max="1539" width="6.07421875" style="244" customWidth="1"/>
    <col min="1540" max="1540" width="9.84375" style="244" bestFit="1" customWidth="1"/>
    <col min="1541" max="1544" width="5.3046875" style="244" customWidth="1"/>
    <col min="1545" max="1792" width="6.69140625" style="244"/>
    <col min="1793" max="1793" width="4.4609375" style="244" customWidth="1"/>
    <col min="1794" max="1794" width="36.69140625" style="244" customWidth="1"/>
    <col min="1795" max="1795" width="6.07421875" style="244" customWidth="1"/>
    <col min="1796" max="1796" width="9.84375" style="244" bestFit="1" customWidth="1"/>
    <col min="1797" max="1800" width="5.3046875" style="244" customWidth="1"/>
    <col min="1801" max="2048" width="6.69140625" style="244"/>
    <col min="2049" max="2049" width="4.4609375" style="244" customWidth="1"/>
    <col min="2050" max="2050" width="36.69140625" style="244" customWidth="1"/>
    <col min="2051" max="2051" width="6.07421875" style="244" customWidth="1"/>
    <col min="2052" max="2052" width="9.84375" style="244" bestFit="1" customWidth="1"/>
    <col min="2053" max="2056" width="5.3046875" style="244" customWidth="1"/>
    <col min="2057" max="2304" width="6.69140625" style="244"/>
    <col min="2305" max="2305" width="4.4609375" style="244" customWidth="1"/>
    <col min="2306" max="2306" width="36.69140625" style="244" customWidth="1"/>
    <col min="2307" max="2307" width="6.07421875" style="244" customWidth="1"/>
    <col min="2308" max="2308" width="9.84375" style="244" bestFit="1" customWidth="1"/>
    <col min="2309" max="2312" width="5.3046875" style="244" customWidth="1"/>
    <col min="2313" max="2560" width="6.69140625" style="244"/>
    <col min="2561" max="2561" width="4.4609375" style="244" customWidth="1"/>
    <col min="2562" max="2562" width="36.69140625" style="244" customWidth="1"/>
    <col min="2563" max="2563" width="6.07421875" style="244" customWidth="1"/>
    <col min="2564" max="2564" width="9.84375" style="244" bestFit="1" customWidth="1"/>
    <col min="2565" max="2568" width="5.3046875" style="244" customWidth="1"/>
    <col min="2569" max="2816" width="6.69140625" style="244"/>
    <col min="2817" max="2817" width="4.4609375" style="244" customWidth="1"/>
    <col min="2818" max="2818" width="36.69140625" style="244" customWidth="1"/>
    <col min="2819" max="2819" width="6.07421875" style="244" customWidth="1"/>
    <col min="2820" max="2820" width="9.84375" style="244" bestFit="1" customWidth="1"/>
    <col min="2821" max="2824" width="5.3046875" style="244" customWidth="1"/>
    <col min="2825" max="3072" width="6.69140625" style="244"/>
    <col min="3073" max="3073" width="4.4609375" style="244" customWidth="1"/>
    <col min="3074" max="3074" width="36.69140625" style="244" customWidth="1"/>
    <col min="3075" max="3075" width="6.07421875" style="244" customWidth="1"/>
    <col min="3076" max="3076" width="9.84375" style="244" bestFit="1" customWidth="1"/>
    <col min="3077" max="3080" width="5.3046875" style="244" customWidth="1"/>
    <col min="3081" max="3328" width="6.69140625" style="244"/>
    <col min="3329" max="3329" width="4.4609375" style="244" customWidth="1"/>
    <col min="3330" max="3330" width="36.69140625" style="244" customWidth="1"/>
    <col min="3331" max="3331" width="6.07421875" style="244" customWidth="1"/>
    <col min="3332" max="3332" width="9.84375" style="244" bestFit="1" customWidth="1"/>
    <col min="3333" max="3336" width="5.3046875" style="244" customWidth="1"/>
    <col min="3337" max="3584" width="6.69140625" style="244"/>
    <col min="3585" max="3585" width="4.4609375" style="244" customWidth="1"/>
    <col min="3586" max="3586" width="36.69140625" style="244" customWidth="1"/>
    <col min="3587" max="3587" width="6.07421875" style="244" customWidth="1"/>
    <col min="3588" max="3588" width="9.84375" style="244" bestFit="1" customWidth="1"/>
    <col min="3589" max="3592" width="5.3046875" style="244" customWidth="1"/>
    <col min="3593" max="3840" width="6.69140625" style="244"/>
    <col min="3841" max="3841" width="4.4609375" style="244" customWidth="1"/>
    <col min="3842" max="3842" width="36.69140625" style="244" customWidth="1"/>
    <col min="3843" max="3843" width="6.07421875" style="244" customWidth="1"/>
    <col min="3844" max="3844" width="9.84375" style="244" bestFit="1" customWidth="1"/>
    <col min="3845" max="3848" width="5.3046875" style="244" customWidth="1"/>
    <col min="3849" max="4096" width="6.69140625" style="244"/>
    <col min="4097" max="4097" width="4.4609375" style="244" customWidth="1"/>
    <col min="4098" max="4098" width="36.69140625" style="244" customWidth="1"/>
    <col min="4099" max="4099" width="6.07421875" style="244" customWidth="1"/>
    <col min="4100" max="4100" width="9.84375" style="244" bestFit="1" customWidth="1"/>
    <col min="4101" max="4104" width="5.3046875" style="244" customWidth="1"/>
    <col min="4105" max="4352" width="6.69140625" style="244"/>
    <col min="4353" max="4353" width="4.4609375" style="244" customWidth="1"/>
    <col min="4354" max="4354" width="36.69140625" style="244" customWidth="1"/>
    <col min="4355" max="4355" width="6.07421875" style="244" customWidth="1"/>
    <col min="4356" max="4356" width="9.84375" style="244" bestFit="1" customWidth="1"/>
    <col min="4357" max="4360" width="5.3046875" style="244" customWidth="1"/>
    <col min="4361" max="4608" width="6.69140625" style="244"/>
    <col min="4609" max="4609" width="4.4609375" style="244" customWidth="1"/>
    <col min="4610" max="4610" width="36.69140625" style="244" customWidth="1"/>
    <col min="4611" max="4611" width="6.07421875" style="244" customWidth="1"/>
    <col min="4612" max="4612" width="9.84375" style="244" bestFit="1" customWidth="1"/>
    <col min="4613" max="4616" width="5.3046875" style="244" customWidth="1"/>
    <col min="4617" max="4864" width="6.69140625" style="244"/>
    <col min="4865" max="4865" width="4.4609375" style="244" customWidth="1"/>
    <col min="4866" max="4866" width="36.69140625" style="244" customWidth="1"/>
    <col min="4867" max="4867" width="6.07421875" style="244" customWidth="1"/>
    <col min="4868" max="4868" width="9.84375" style="244" bestFit="1" customWidth="1"/>
    <col min="4869" max="4872" width="5.3046875" style="244" customWidth="1"/>
    <col min="4873" max="5120" width="6.69140625" style="244"/>
    <col min="5121" max="5121" width="4.4609375" style="244" customWidth="1"/>
    <col min="5122" max="5122" width="36.69140625" style="244" customWidth="1"/>
    <col min="5123" max="5123" width="6.07421875" style="244" customWidth="1"/>
    <col min="5124" max="5124" width="9.84375" style="244" bestFit="1" customWidth="1"/>
    <col min="5125" max="5128" width="5.3046875" style="244" customWidth="1"/>
    <col min="5129" max="5376" width="6.69140625" style="244"/>
    <col min="5377" max="5377" width="4.4609375" style="244" customWidth="1"/>
    <col min="5378" max="5378" width="36.69140625" style="244" customWidth="1"/>
    <col min="5379" max="5379" width="6.07421875" style="244" customWidth="1"/>
    <col min="5380" max="5380" width="9.84375" style="244" bestFit="1" customWidth="1"/>
    <col min="5381" max="5384" width="5.3046875" style="244" customWidth="1"/>
    <col min="5385" max="5632" width="6.69140625" style="244"/>
    <col min="5633" max="5633" width="4.4609375" style="244" customWidth="1"/>
    <col min="5634" max="5634" width="36.69140625" style="244" customWidth="1"/>
    <col min="5635" max="5635" width="6.07421875" style="244" customWidth="1"/>
    <col min="5636" max="5636" width="9.84375" style="244" bestFit="1" customWidth="1"/>
    <col min="5637" max="5640" width="5.3046875" style="244" customWidth="1"/>
    <col min="5641" max="5888" width="6.69140625" style="244"/>
    <col min="5889" max="5889" width="4.4609375" style="244" customWidth="1"/>
    <col min="5890" max="5890" width="36.69140625" style="244" customWidth="1"/>
    <col min="5891" max="5891" width="6.07421875" style="244" customWidth="1"/>
    <col min="5892" max="5892" width="9.84375" style="244" bestFit="1" customWidth="1"/>
    <col min="5893" max="5896" width="5.3046875" style="244" customWidth="1"/>
    <col min="5897" max="6144" width="6.69140625" style="244"/>
    <col min="6145" max="6145" width="4.4609375" style="244" customWidth="1"/>
    <col min="6146" max="6146" width="36.69140625" style="244" customWidth="1"/>
    <col min="6147" max="6147" width="6.07421875" style="244" customWidth="1"/>
    <col min="6148" max="6148" width="9.84375" style="244" bestFit="1" customWidth="1"/>
    <col min="6149" max="6152" width="5.3046875" style="244" customWidth="1"/>
    <col min="6153" max="6400" width="6.69140625" style="244"/>
    <col min="6401" max="6401" width="4.4609375" style="244" customWidth="1"/>
    <col min="6402" max="6402" width="36.69140625" style="244" customWidth="1"/>
    <col min="6403" max="6403" width="6.07421875" style="244" customWidth="1"/>
    <col min="6404" max="6404" width="9.84375" style="244" bestFit="1" customWidth="1"/>
    <col min="6405" max="6408" width="5.3046875" style="244" customWidth="1"/>
    <col min="6409" max="6656" width="6.69140625" style="244"/>
    <col min="6657" max="6657" width="4.4609375" style="244" customWidth="1"/>
    <col min="6658" max="6658" width="36.69140625" style="244" customWidth="1"/>
    <col min="6659" max="6659" width="6.07421875" style="244" customWidth="1"/>
    <col min="6660" max="6660" width="9.84375" style="244" bestFit="1" customWidth="1"/>
    <col min="6661" max="6664" width="5.3046875" style="244" customWidth="1"/>
    <col min="6665" max="6912" width="6.69140625" style="244"/>
    <col min="6913" max="6913" width="4.4609375" style="244" customWidth="1"/>
    <col min="6914" max="6914" width="36.69140625" style="244" customWidth="1"/>
    <col min="6915" max="6915" width="6.07421875" style="244" customWidth="1"/>
    <col min="6916" max="6916" width="9.84375" style="244" bestFit="1" customWidth="1"/>
    <col min="6917" max="6920" width="5.3046875" style="244" customWidth="1"/>
    <col min="6921" max="7168" width="6.69140625" style="244"/>
    <col min="7169" max="7169" width="4.4609375" style="244" customWidth="1"/>
    <col min="7170" max="7170" width="36.69140625" style="244" customWidth="1"/>
    <col min="7171" max="7171" width="6.07421875" style="244" customWidth="1"/>
    <col min="7172" max="7172" width="9.84375" style="244" bestFit="1" customWidth="1"/>
    <col min="7173" max="7176" width="5.3046875" style="244" customWidth="1"/>
    <col min="7177" max="7424" width="6.69140625" style="244"/>
    <col min="7425" max="7425" width="4.4609375" style="244" customWidth="1"/>
    <col min="7426" max="7426" width="36.69140625" style="244" customWidth="1"/>
    <col min="7427" max="7427" width="6.07421875" style="244" customWidth="1"/>
    <col min="7428" max="7428" width="9.84375" style="244" bestFit="1" customWidth="1"/>
    <col min="7429" max="7432" width="5.3046875" style="244" customWidth="1"/>
    <col min="7433" max="7680" width="6.69140625" style="244"/>
    <col min="7681" max="7681" width="4.4609375" style="244" customWidth="1"/>
    <col min="7682" max="7682" width="36.69140625" style="244" customWidth="1"/>
    <col min="7683" max="7683" width="6.07421875" style="244" customWidth="1"/>
    <col min="7684" max="7684" width="9.84375" style="244" bestFit="1" customWidth="1"/>
    <col min="7685" max="7688" width="5.3046875" style="244" customWidth="1"/>
    <col min="7689" max="7936" width="6.69140625" style="244"/>
    <col min="7937" max="7937" width="4.4609375" style="244" customWidth="1"/>
    <col min="7938" max="7938" width="36.69140625" style="244" customWidth="1"/>
    <col min="7939" max="7939" width="6.07421875" style="244" customWidth="1"/>
    <col min="7940" max="7940" width="9.84375" style="244" bestFit="1" customWidth="1"/>
    <col min="7941" max="7944" width="5.3046875" style="244" customWidth="1"/>
    <col min="7945" max="8192" width="6.69140625" style="244"/>
    <col min="8193" max="8193" width="4.4609375" style="244" customWidth="1"/>
    <col min="8194" max="8194" width="36.69140625" style="244" customWidth="1"/>
    <col min="8195" max="8195" width="6.07421875" style="244" customWidth="1"/>
    <col min="8196" max="8196" width="9.84375" style="244" bestFit="1" customWidth="1"/>
    <col min="8197" max="8200" width="5.3046875" style="244" customWidth="1"/>
    <col min="8201" max="8448" width="6.69140625" style="244"/>
    <col min="8449" max="8449" width="4.4609375" style="244" customWidth="1"/>
    <col min="8450" max="8450" width="36.69140625" style="244" customWidth="1"/>
    <col min="8451" max="8451" width="6.07421875" style="244" customWidth="1"/>
    <col min="8452" max="8452" width="9.84375" style="244" bestFit="1" customWidth="1"/>
    <col min="8453" max="8456" width="5.3046875" style="244" customWidth="1"/>
    <col min="8457" max="8704" width="6.69140625" style="244"/>
    <col min="8705" max="8705" width="4.4609375" style="244" customWidth="1"/>
    <col min="8706" max="8706" width="36.69140625" style="244" customWidth="1"/>
    <col min="8707" max="8707" width="6.07421875" style="244" customWidth="1"/>
    <col min="8708" max="8708" width="9.84375" style="244" bestFit="1" customWidth="1"/>
    <col min="8709" max="8712" width="5.3046875" style="244" customWidth="1"/>
    <col min="8713" max="8960" width="6.69140625" style="244"/>
    <col min="8961" max="8961" width="4.4609375" style="244" customWidth="1"/>
    <col min="8962" max="8962" width="36.69140625" style="244" customWidth="1"/>
    <col min="8963" max="8963" width="6.07421875" style="244" customWidth="1"/>
    <col min="8964" max="8964" width="9.84375" style="244" bestFit="1" customWidth="1"/>
    <col min="8965" max="8968" width="5.3046875" style="244" customWidth="1"/>
    <col min="8969" max="9216" width="6.69140625" style="244"/>
    <col min="9217" max="9217" width="4.4609375" style="244" customWidth="1"/>
    <col min="9218" max="9218" width="36.69140625" style="244" customWidth="1"/>
    <col min="9219" max="9219" width="6.07421875" style="244" customWidth="1"/>
    <col min="9220" max="9220" width="9.84375" style="244" bestFit="1" customWidth="1"/>
    <col min="9221" max="9224" width="5.3046875" style="244" customWidth="1"/>
    <col min="9225" max="9472" width="6.69140625" style="244"/>
    <col min="9473" max="9473" width="4.4609375" style="244" customWidth="1"/>
    <col min="9474" max="9474" width="36.69140625" style="244" customWidth="1"/>
    <col min="9475" max="9475" width="6.07421875" style="244" customWidth="1"/>
    <col min="9476" max="9476" width="9.84375" style="244" bestFit="1" customWidth="1"/>
    <col min="9477" max="9480" width="5.3046875" style="244" customWidth="1"/>
    <col min="9481" max="9728" width="6.69140625" style="244"/>
    <col min="9729" max="9729" width="4.4609375" style="244" customWidth="1"/>
    <col min="9730" max="9730" width="36.69140625" style="244" customWidth="1"/>
    <col min="9731" max="9731" width="6.07421875" style="244" customWidth="1"/>
    <col min="9732" max="9732" width="9.84375" style="244" bestFit="1" customWidth="1"/>
    <col min="9733" max="9736" width="5.3046875" style="244" customWidth="1"/>
    <col min="9737" max="9984" width="6.69140625" style="244"/>
    <col min="9985" max="9985" width="4.4609375" style="244" customWidth="1"/>
    <col min="9986" max="9986" width="36.69140625" style="244" customWidth="1"/>
    <col min="9987" max="9987" width="6.07421875" style="244" customWidth="1"/>
    <col min="9988" max="9988" width="9.84375" style="244" bestFit="1" customWidth="1"/>
    <col min="9989" max="9992" width="5.3046875" style="244" customWidth="1"/>
    <col min="9993" max="10240" width="6.69140625" style="244"/>
    <col min="10241" max="10241" width="4.4609375" style="244" customWidth="1"/>
    <col min="10242" max="10242" width="36.69140625" style="244" customWidth="1"/>
    <col min="10243" max="10243" width="6.07421875" style="244" customWidth="1"/>
    <col min="10244" max="10244" width="9.84375" style="244" bestFit="1" customWidth="1"/>
    <col min="10245" max="10248" width="5.3046875" style="244" customWidth="1"/>
    <col min="10249" max="10496" width="6.69140625" style="244"/>
    <col min="10497" max="10497" width="4.4609375" style="244" customWidth="1"/>
    <col min="10498" max="10498" width="36.69140625" style="244" customWidth="1"/>
    <col min="10499" max="10499" width="6.07421875" style="244" customWidth="1"/>
    <col min="10500" max="10500" width="9.84375" style="244" bestFit="1" customWidth="1"/>
    <col min="10501" max="10504" width="5.3046875" style="244" customWidth="1"/>
    <col min="10505" max="10752" width="6.69140625" style="244"/>
    <col min="10753" max="10753" width="4.4609375" style="244" customWidth="1"/>
    <col min="10754" max="10754" width="36.69140625" style="244" customWidth="1"/>
    <col min="10755" max="10755" width="6.07421875" style="244" customWidth="1"/>
    <col min="10756" max="10756" width="9.84375" style="244" bestFit="1" customWidth="1"/>
    <col min="10757" max="10760" width="5.3046875" style="244" customWidth="1"/>
    <col min="10761" max="11008" width="6.69140625" style="244"/>
    <col min="11009" max="11009" width="4.4609375" style="244" customWidth="1"/>
    <col min="11010" max="11010" width="36.69140625" style="244" customWidth="1"/>
    <col min="11011" max="11011" width="6.07421875" style="244" customWidth="1"/>
    <col min="11012" max="11012" width="9.84375" style="244" bestFit="1" customWidth="1"/>
    <col min="11013" max="11016" width="5.3046875" style="244" customWidth="1"/>
    <col min="11017" max="11264" width="6.69140625" style="244"/>
    <col min="11265" max="11265" width="4.4609375" style="244" customWidth="1"/>
    <col min="11266" max="11266" width="36.69140625" style="244" customWidth="1"/>
    <col min="11267" max="11267" width="6.07421875" style="244" customWidth="1"/>
    <col min="11268" max="11268" width="9.84375" style="244" bestFit="1" customWidth="1"/>
    <col min="11269" max="11272" width="5.3046875" style="244" customWidth="1"/>
    <col min="11273" max="11520" width="6.69140625" style="244"/>
    <col min="11521" max="11521" width="4.4609375" style="244" customWidth="1"/>
    <col min="11522" max="11522" width="36.69140625" style="244" customWidth="1"/>
    <col min="11523" max="11523" width="6.07421875" style="244" customWidth="1"/>
    <col min="11524" max="11524" width="9.84375" style="244" bestFit="1" customWidth="1"/>
    <col min="11525" max="11528" width="5.3046875" style="244" customWidth="1"/>
    <col min="11529" max="11776" width="6.69140625" style="244"/>
    <col min="11777" max="11777" width="4.4609375" style="244" customWidth="1"/>
    <col min="11778" max="11778" width="36.69140625" style="244" customWidth="1"/>
    <col min="11779" max="11779" width="6.07421875" style="244" customWidth="1"/>
    <col min="11780" max="11780" width="9.84375" style="244" bestFit="1" customWidth="1"/>
    <col min="11781" max="11784" width="5.3046875" style="244" customWidth="1"/>
    <col min="11785" max="12032" width="6.69140625" style="244"/>
    <col min="12033" max="12033" width="4.4609375" style="244" customWidth="1"/>
    <col min="12034" max="12034" width="36.69140625" style="244" customWidth="1"/>
    <col min="12035" max="12035" width="6.07421875" style="244" customWidth="1"/>
    <col min="12036" max="12036" width="9.84375" style="244" bestFit="1" customWidth="1"/>
    <col min="12037" max="12040" width="5.3046875" style="244" customWidth="1"/>
    <col min="12041" max="12288" width="6.69140625" style="244"/>
    <col min="12289" max="12289" width="4.4609375" style="244" customWidth="1"/>
    <col min="12290" max="12290" width="36.69140625" style="244" customWidth="1"/>
    <col min="12291" max="12291" width="6.07421875" style="244" customWidth="1"/>
    <col min="12292" max="12292" width="9.84375" style="244" bestFit="1" customWidth="1"/>
    <col min="12293" max="12296" width="5.3046875" style="244" customWidth="1"/>
    <col min="12297" max="12544" width="6.69140625" style="244"/>
    <col min="12545" max="12545" width="4.4609375" style="244" customWidth="1"/>
    <col min="12546" max="12546" width="36.69140625" style="244" customWidth="1"/>
    <col min="12547" max="12547" width="6.07421875" style="244" customWidth="1"/>
    <col min="12548" max="12548" width="9.84375" style="244" bestFit="1" customWidth="1"/>
    <col min="12549" max="12552" width="5.3046875" style="244" customWidth="1"/>
    <col min="12553" max="12800" width="6.69140625" style="244"/>
    <col min="12801" max="12801" width="4.4609375" style="244" customWidth="1"/>
    <col min="12802" max="12802" width="36.69140625" style="244" customWidth="1"/>
    <col min="12803" max="12803" width="6.07421875" style="244" customWidth="1"/>
    <col min="12804" max="12804" width="9.84375" style="244" bestFit="1" customWidth="1"/>
    <col min="12805" max="12808" width="5.3046875" style="244" customWidth="1"/>
    <col min="12809" max="13056" width="6.69140625" style="244"/>
    <col min="13057" max="13057" width="4.4609375" style="244" customWidth="1"/>
    <col min="13058" max="13058" width="36.69140625" style="244" customWidth="1"/>
    <col min="13059" max="13059" width="6.07421875" style="244" customWidth="1"/>
    <col min="13060" max="13060" width="9.84375" style="244" bestFit="1" customWidth="1"/>
    <col min="13061" max="13064" width="5.3046875" style="244" customWidth="1"/>
    <col min="13065" max="13312" width="6.69140625" style="244"/>
    <col min="13313" max="13313" width="4.4609375" style="244" customWidth="1"/>
    <col min="13314" max="13314" width="36.69140625" style="244" customWidth="1"/>
    <col min="13315" max="13315" width="6.07421875" style="244" customWidth="1"/>
    <col min="13316" max="13316" width="9.84375" style="244" bestFit="1" customWidth="1"/>
    <col min="13317" max="13320" width="5.3046875" style="244" customWidth="1"/>
    <col min="13321" max="13568" width="6.69140625" style="244"/>
    <col min="13569" max="13569" width="4.4609375" style="244" customWidth="1"/>
    <col min="13570" max="13570" width="36.69140625" style="244" customWidth="1"/>
    <col min="13571" max="13571" width="6.07421875" style="244" customWidth="1"/>
    <col min="13572" max="13572" width="9.84375" style="244" bestFit="1" customWidth="1"/>
    <col min="13573" max="13576" width="5.3046875" style="244" customWidth="1"/>
    <col min="13577" max="13824" width="6.69140625" style="244"/>
    <col min="13825" max="13825" width="4.4609375" style="244" customWidth="1"/>
    <col min="13826" max="13826" width="36.69140625" style="244" customWidth="1"/>
    <col min="13827" max="13827" width="6.07421875" style="244" customWidth="1"/>
    <col min="13828" max="13828" width="9.84375" style="244" bestFit="1" customWidth="1"/>
    <col min="13829" max="13832" width="5.3046875" style="244" customWidth="1"/>
    <col min="13833" max="14080" width="6.69140625" style="244"/>
    <col min="14081" max="14081" width="4.4609375" style="244" customWidth="1"/>
    <col min="14082" max="14082" width="36.69140625" style="244" customWidth="1"/>
    <col min="14083" max="14083" width="6.07421875" style="244" customWidth="1"/>
    <col min="14084" max="14084" width="9.84375" style="244" bestFit="1" customWidth="1"/>
    <col min="14085" max="14088" width="5.3046875" style="244" customWidth="1"/>
    <col min="14089" max="14336" width="6.69140625" style="244"/>
    <col min="14337" max="14337" width="4.4609375" style="244" customWidth="1"/>
    <col min="14338" max="14338" width="36.69140625" style="244" customWidth="1"/>
    <col min="14339" max="14339" width="6.07421875" style="244" customWidth="1"/>
    <col min="14340" max="14340" width="9.84375" style="244" bestFit="1" customWidth="1"/>
    <col min="14341" max="14344" width="5.3046875" style="244" customWidth="1"/>
    <col min="14345" max="14592" width="6.69140625" style="244"/>
    <col min="14593" max="14593" width="4.4609375" style="244" customWidth="1"/>
    <col min="14594" max="14594" width="36.69140625" style="244" customWidth="1"/>
    <col min="14595" max="14595" width="6.07421875" style="244" customWidth="1"/>
    <col min="14596" max="14596" width="9.84375" style="244" bestFit="1" customWidth="1"/>
    <col min="14597" max="14600" width="5.3046875" style="244" customWidth="1"/>
    <col min="14601" max="14848" width="6.69140625" style="244"/>
    <col min="14849" max="14849" width="4.4609375" style="244" customWidth="1"/>
    <col min="14850" max="14850" width="36.69140625" style="244" customWidth="1"/>
    <col min="14851" max="14851" width="6.07421875" style="244" customWidth="1"/>
    <col min="14852" max="14852" width="9.84375" style="244" bestFit="1" customWidth="1"/>
    <col min="14853" max="14856" width="5.3046875" style="244" customWidth="1"/>
    <col min="14857" max="15104" width="6.69140625" style="244"/>
    <col min="15105" max="15105" width="4.4609375" style="244" customWidth="1"/>
    <col min="15106" max="15106" width="36.69140625" style="244" customWidth="1"/>
    <col min="15107" max="15107" width="6.07421875" style="244" customWidth="1"/>
    <col min="15108" max="15108" width="9.84375" style="244" bestFit="1" customWidth="1"/>
    <col min="15109" max="15112" width="5.3046875" style="244" customWidth="1"/>
    <col min="15113" max="15360" width="6.69140625" style="244"/>
    <col min="15361" max="15361" width="4.4609375" style="244" customWidth="1"/>
    <col min="15362" max="15362" width="36.69140625" style="244" customWidth="1"/>
    <col min="15363" max="15363" width="6.07421875" style="244" customWidth="1"/>
    <col min="15364" max="15364" width="9.84375" style="244" bestFit="1" customWidth="1"/>
    <col min="15365" max="15368" width="5.3046875" style="244" customWidth="1"/>
    <col min="15369" max="15616" width="6.69140625" style="244"/>
    <col min="15617" max="15617" width="4.4609375" style="244" customWidth="1"/>
    <col min="15618" max="15618" width="36.69140625" style="244" customWidth="1"/>
    <col min="15619" max="15619" width="6.07421875" style="244" customWidth="1"/>
    <col min="15620" max="15620" width="9.84375" style="244" bestFit="1" customWidth="1"/>
    <col min="15621" max="15624" width="5.3046875" style="244" customWidth="1"/>
    <col min="15625" max="15872" width="6.69140625" style="244"/>
    <col min="15873" max="15873" width="4.4609375" style="244" customWidth="1"/>
    <col min="15874" max="15874" width="36.69140625" style="244" customWidth="1"/>
    <col min="15875" max="15875" width="6.07421875" style="244" customWidth="1"/>
    <col min="15876" max="15876" width="9.84375" style="244" bestFit="1" customWidth="1"/>
    <col min="15877" max="15880" width="5.3046875" style="244" customWidth="1"/>
    <col min="15881" max="16128" width="6.69140625" style="244"/>
    <col min="16129" max="16129" width="4.4609375" style="244" customWidth="1"/>
    <col min="16130" max="16130" width="36.69140625" style="244" customWidth="1"/>
    <col min="16131" max="16131" width="6.07421875" style="244" customWidth="1"/>
    <col min="16132" max="16132" width="9.84375" style="244" bestFit="1" customWidth="1"/>
    <col min="16133" max="16136" width="5.3046875" style="244" customWidth="1"/>
    <col min="16137" max="16384" width="6.69140625" style="244"/>
  </cols>
  <sheetData>
    <row r="1" spans="1:31" ht="17.5" customHeight="1">
      <c r="A1" s="1027" t="s">
        <v>1152</v>
      </c>
      <c r="B1" s="1027"/>
      <c r="C1" s="1027"/>
      <c r="D1" s="1027"/>
      <c r="E1" s="1027"/>
      <c r="F1" s="1027"/>
      <c r="G1" s="1027"/>
      <c r="H1" s="1027"/>
    </row>
    <row r="2" spans="1:31" s="245" customFormat="1" ht="16.5" hidden="1" customHeight="1">
      <c r="A2" s="1006" t="s">
        <v>408</v>
      </c>
      <c r="B2" s="1106"/>
      <c r="C2" s="1106"/>
      <c r="D2" s="1106"/>
      <c r="E2" s="1106"/>
      <c r="F2" s="1106"/>
      <c r="G2" s="1106"/>
      <c r="H2" s="1106"/>
    </row>
    <row r="3" spans="1:31" ht="16.5" hidden="1" customHeight="1">
      <c r="A3" s="1107" t="s">
        <v>343</v>
      </c>
      <c r="B3" s="1107"/>
      <c r="C3" s="1107"/>
      <c r="D3" s="1107"/>
      <c r="E3" s="1107"/>
      <c r="F3" s="1107"/>
      <c r="G3" s="1107"/>
      <c r="H3" s="1107"/>
      <c r="I3" s="916"/>
      <c r="J3" s="916"/>
    </row>
    <row r="4" spans="1:31" ht="16.5" customHeight="1">
      <c r="A4" s="798"/>
      <c r="B4" s="798"/>
      <c r="C4" s="798"/>
      <c r="D4" s="798"/>
      <c r="E4" s="1108" t="s">
        <v>155</v>
      </c>
      <c r="F4" s="1108"/>
      <c r="G4" s="1108"/>
      <c r="H4" s="1108"/>
    </row>
    <row r="5" spans="1:31" ht="16.5" customHeight="1">
      <c r="A5" s="1109" t="s">
        <v>0</v>
      </c>
      <c r="B5" s="1110" t="s">
        <v>37</v>
      </c>
      <c r="C5" s="1112" t="s">
        <v>38</v>
      </c>
      <c r="D5" s="1114" t="s">
        <v>156</v>
      </c>
      <c r="E5" s="1116" t="s">
        <v>373</v>
      </c>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row>
    <row r="6" spans="1:31" ht="60">
      <c r="A6" s="1109"/>
      <c r="B6" s="1111"/>
      <c r="C6" s="1113"/>
      <c r="D6" s="1115"/>
      <c r="E6" s="808" t="s">
        <v>374</v>
      </c>
      <c r="F6" s="808" t="s">
        <v>375</v>
      </c>
      <c r="G6" s="808" t="s">
        <v>376</v>
      </c>
      <c r="H6" s="808" t="s">
        <v>377</v>
      </c>
      <c r="I6" s="808" t="s">
        <v>378</v>
      </c>
      <c r="J6" s="808" t="s">
        <v>379</v>
      </c>
      <c r="K6" s="808" t="s">
        <v>380</v>
      </c>
      <c r="L6" s="808" t="s">
        <v>381</v>
      </c>
      <c r="M6" s="808" t="s">
        <v>382</v>
      </c>
      <c r="N6" s="808" t="s">
        <v>383</v>
      </c>
      <c r="O6" s="808" t="s">
        <v>384</v>
      </c>
      <c r="P6" s="808" t="s">
        <v>385</v>
      </c>
      <c r="Q6" s="808" t="s">
        <v>386</v>
      </c>
      <c r="R6" s="808" t="s">
        <v>387</v>
      </c>
      <c r="S6" s="808" t="s">
        <v>388</v>
      </c>
      <c r="T6" s="808" t="s">
        <v>389</v>
      </c>
      <c r="U6" s="808" t="s">
        <v>390</v>
      </c>
      <c r="V6" s="808" t="s">
        <v>391</v>
      </c>
      <c r="W6" s="808" t="s">
        <v>392</v>
      </c>
      <c r="X6" s="808" t="s">
        <v>393</v>
      </c>
      <c r="Y6" s="808" t="s">
        <v>394</v>
      </c>
      <c r="Z6" s="808" t="s">
        <v>395</v>
      </c>
      <c r="AA6" s="808" t="s">
        <v>396</v>
      </c>
      <c r="AB6" s="808" t="s">
        <v>397</v>
      </c>
      <c r="AC6" s="808" t="s">
        <v>398</v>
      </c>
      <c r="AD6" s="808" t="s">
        <v>399</v>
      </c>
      <c r="AE6" s="808" t="s">
        <v>400</v>
      </c>
    </row>
    <row r="7" spans="1:31" ht="14.25" hidden="1" customHeight="1">
      <c r="A7" s="247" t="s">
        <v>202</v>
      </c>
      <c r="B7" s="247" t="s">
        <v>203</v>
      </c>
      <c r="C7" s="247" t="s">
        <v>204</v>
      </c>
      <c r="D7" s="248" t="s">
        <v>406</v>
      </c>
      <c r="E7" s="192" t="s">
        <v>206</v>
      </c>
      <c r="F7" s="193">
        <v>-6</v>
      </c>
      <c r="G7" s="192">
        <v>-7</v>
      </c>
      <c r="H7" s="193">
        <v>-8</v>
      </c>
      <c r="I7" s="192">
        <v>-9</v>
      </c>
      <c r="J7" s="193">
        <v>-10</v>
      </c>
      <c r="K7" s="192">
        <v>-11</v>
      </c>
      <c r="L7" s="193">
        <v>-12</v>
      </c>
      <c r="M7" s="192">
        <v>-13</v>
      </c>
      <c r="N7" s="193">
        <v>-14</v>
      </c>
      <c r="O7" s="192">
        <v>-15</v>
      </c>
      <c r="P7" s="193">
        <v>-16</v>
      </c>
      <c r="Q7" s="192">
        <v>-17</v>
      </c>
      <c r="R7" s="193">
        <v>-18</v>
      </c>
      <c r="S7" s="192">
        <v>-19</v>
      </c>
      <c r="T7" s="193">
        <v>-20</v>
      </c>
      <c r="U7" s="192">
        <v>-21</v>
      </c>
      <c r="V7" s="193">
        <v>-22</v>
      </c>
      <c r="W7" s="192">
        <v>-23</v>
      </c>
      <c r="X7" s="193">
        <v>-24</v>
      </c>
      <c r="Y7" s="192">
        <v>-25</v>
      </c>
      <c r="Z7" s="193">
        <v>-26</v>
      </c>
      <c r="AA7" s="192">
        <v>-27</v>
      </c>
      <c r="AB7" s="193">
        <v>-28</v>
      </c>
      <c r="AC7" s="192">
        <v>-29</v>
      </c>
      <c r="AD7" s="193">
        <v>-30</v>
      </c>
      <c r="AE7" s="192">
        <v>-31</v>
      </c>
    </row>
    <row r="8" spans="1:31" s="252" customFormat="1">
      <c r="A8" s="249"/>
      <c r="B8" s="249" t="s">
        <v>340</v>
      </c>
      <c r="C8" s="250"/>
      <c r="D8" s="251">
        <v>621.03476999999998</v>
      </c>
      <c r="E8" s="251">
        <v>37.769999999999996</v>
      </c>
      <c r="F8" s="251">
        <v>39.14</v>
      </c>
      <c r="G8" s="251">
        <v>0.76</v>
      </c>
      <c r="H8" s="251">
        <v>34.050000000000004</v>
      </c>
      <c r="I8" s="251">
        <v>0.01</v>
      </c>
      <c r="J8" s="251">
        <v>0.44</v>
      </c>
      <c r="K8" s="251">
        <v>0</v>
      </c>
      <c r="L8" s="251">
        <v>0.66</v>
      </c>
      <c r="M8" s="251">
        <v>0.10500000000000001</v>
      </c>
      <c r="N8" s="251">
        <v>0</v>
      </c>
      <c r="O8" s="251">
        <v>2.5099999999999998</v>
      </c>
      <c r="P8" s="251">
        <v>0</v>
      </c>
      <c r="Q8" s="251">
        <v>0.24399999999999999</v>
      </c>
      <c r="R8" s="251">
        <v>6.0000000000000005E-2</v>
      </c>
      <c r="S8" s="251">
        <v>1.8800000000000003</v>
      </c>
      <c r="T8" s="251">
        <v>1.98</v>
      </c>
      <c r="U8" s="251">
        <v>9.8069999999999986</v>
      </c>
      <c r="V8" s="251">
        <v>31.130000000000003</v>
      </c>
      <c r="W8" s="251">
        <v>11.697700000000001</v>
      </c>
      <c r="X8" s="251">
        <v>7.5699999999999994</v>
      </c>
      <c r="Y8" s="251">
        <v>62.83</v>
      </c>
      <c r="Z8" s="251">
        <v>12.923069999999997</v>
      </c>
      <c r="AA8" s="251">
        <v>1.55</v>
      </c>
      <c r="AB8" s="251">
        <f>83.74+1.2</f>
        <v>84.94</v>
      </c>
      <c r="AC8" s="251">
        <v>1.2</v>
      </c>
      <c r="AD8" s="251">
        <v>178.18</v>
      </c>
      <c r="AE8" s="251">
        <v>99.598000000000013</v>
      </c>
    </row>
    <row r="9" spans="1:31" s="252" customFormat="1" ht="16.5" customHeight="1">
      <c r="A9" s="253">
        <v>1</v>
      </c>
      <c r="B9" s="253" t="s">
        <v>41</v>
      </c>
      <c r="C9" s="254" t="s">
        <v>4</v>
      </c>
      <c r="D9" s="255">
        <v>471.70405</v>
      </c>
      <c r="E9" s="251">
        <v>7.15</v>
      </c>
      <c r="F9" s="251">
        <v>22.35</v>
      </c>
      <c r="G9" s="251">
        <v>0.11</v>
      </c>
      <c r="H9" s="251">
        <v>25.060000000000002</v>
      </c>
      <c r="I9" s="251">
        <v>0</v>
      </c>
      <c r="J9" s="251">
        <v>0</v>
      </c>
      <c r="K9" s="251">
        <v>0</v>
      </c>
      <c r="L9" s="251">
        <v>0</v>
      </c>
      <c r="M9" s="251">
        <v>0</v>
      </c>
      <c r="N9" s="251">
        <v>0</v>
      </c>
      <c r="O9" s="251">
        <v>0.44000000000000006</v>
      </c>
      <c r="P9" s="251">
        <v>0</v>
      </c>
      <c r="Q9" s="251">
        <v>0</v>
      </c>
      <c r="R9" s="251">
        <v>0</v>
      </c>
      <c r="S9" s="251">
        <v>0</v>
      </c>
      <c r="T9" s="251">
        <v>0</v>
      </c>
      <c r="U9" s="251">
        <v>3.1499999999999995</v>
      </c>
      <c r="V9" s="251">
        <v>9.2429799999999993</v>
      </c>
      <c r="W9" s="251">
        <v>3.21</v>
      </c>
      <c r="X9" s="251">
        <v>4.7699999999999996</v>
      </c>
      <c r="Y9" s="251">
        <v>60.379999999999995</v>
      </c>
      <c r="Z9" s="251">
        <v>8.6030699999999971</v>
      </c>
      <c r="AA9" s="251">
        <v>1.51</v>
      </c>
      <c r="AB9" s="251">
        <f>77.67+1.2</f>
        <v>78.87</v>
      </c>
      <c r="AC9" s="251">
        <v>0.37</v>
      </c>
      <c r="AD9" s="251">
        <v>166.63</v>
      </c>
      <c r="AE9" s="251">
        <v>79.858000000000004</v>
      </c>
    </row>
    <row r="10" spans="1:31" ht="16.5" customHeight="1">
      <c r="A10" s="256" t="s">
        <v>42</v>
      </c>
      <c r="B10" s="256" t="s">
        <v>43</v>
      </c>
      <c r="C10" s="257" t="s">
        <v>5</v>
      </c>
      <c r="D10" s="258">
        <v>51.98</v>
      </c>
      <c r="E10" s="259">
        <v>0</v>
      </c>
      <c r="F10" s="259">
        <v>0</v>
      </c>
      <c r="G10" s="259">
        <v>0</v>
      </c>
      <c r="H10" s="259">
        <v>3.5</v>
      </c>
      <c r="I10" s="259">
        <v>0</v>
      </c>
      <c r="J10" s="259">
        <v>0</v>
      </c>
      <c r="K10" s="259">
        <v>0</v>
      </c>
      <c r="L10" s="259">
        <v>0</v>
      </c>
      <c r="M10" s="259">
        <v>0</v>
      </c>
      <c r="N10" s="259">
        <v>0</v>
      </c>
      <c r="O10" s="259">
        <v>0</v>
      </c>
      <c r="P10" s="259">
        <v>0</v>
      </c>
      <c r="Q10" s="259">
        <v>0</v>
      </c>
      <c r="R10" s="259">
        <v>0</v>
      </c>
      <c r="S10" s="259">
        <v>0</v>
      </c>
      <c r="T10" s="259">
        <v>0</v>
      </c>
      <c r="U10" s="259">
        <v>0</v>
      </c>
      <c r="V10" s="259">
        <v>0</v>
      </c>
      <c r="W10" s="259">
        <v>0</v>
      </c>
      <c r="X10" s="259">
        <v>0</v>
      </c>
      <c r="Y10" s="259">
        <v>0.60000000000000009</v>
      </c>
      <c r="Z10" s="259">
        <v>5.1199999999999992</v>
      </c>
      <c r="AA10" s="259">
        <v>1.51</v>
      </c>
      <c r="AB10" s="259">
        <f>AB11</f>
        <v>23.74</v>
      </c>
      <c r="AC10" s="259">
        <v>0.3</v>
      </c>
      <c r="AD10" s="259">
        <v>12.67</v>
      </c>
      <c r="AE10" s="259">
        <v>4.5399999999999991</v>
      </c>
    </row>
    <row r="11" spans="1:31" s="264" customFormat="1" ht="16.5" customHeight="1">
      <c r="A11" s="260"/>
      <c r="B11" s="260" t="s">
        <v>308</v>
      </c>
      <c r="C11" s="261" t="s">
        <v>44</v>
      </c>
      <c r="D11" s="262">
        <v>46.04</v>
      </c>
      <c r="E11" s="263">
        <v>0</v>
      </c>
      <c r="F11" s="263">
        <v>0</v>
      </c>
      <c r="G11" s="263">
        <v>0</v>
      </c>
      <c r="H11" s="263">
        <v>3.5</v>
      </c>
      <c r="I11" s="263">
        <v>0</v>
      </c>
      <c r="J11" s="263">
        <v>0</v>
      </c>
      <c r="K11" s="263">
        <v>0</v>
      </c>
      <c r="L11" s="263">
        <v>0</v>
      </c>
      <c r="M11" s="263">
        <v>0</v>
      </c>
      <c r="N11" s="263">
        <v>0</v>
      </c>
      <c r="O11" s="263">
        <v>0</v>
      </c>
      <c r="P11" s="263">
        <v>0</v>
      </c>
      <c r="Q11" s="263">
        <v>0</v>
      </c>
      <c r="R11" s="263">
        <v>0</v>
      </c>
      <c r="S11" s="263">
        <v>0</v>
      </c>
      <c r="T11" s="263">
        <v>0</v>
      </c>
      <c r="U11" s="263">
        <v>0</v>
      </c>
      <c r="V11" s="263">
        <v>0</v>
      </c>
      <c r="W11" s="263">
        <v>0</v>
      </c>
      <c r="X11" s="263">
        <v>0</v>
      </c>
      <c r="Y11" s="263">
        <v>0.59000000000000008</v>
      </c>
      <c r="Z11" s="263">
        <v>3.7299999999999995</v>
      </c>
      <c r="AA11" s="263">
        <v>1.51</v>
      </c>
      <c r="AB11" s="263">
        <v>23.74</v>
      </c>
      <c r="AC11" s="263">
        <v>0.3</v>
      </c>
      <c r="AD11" s="263">
        <v>12.67</v>
      </c>
      <c r="AE11" s="263">
        <v>0</v>
      </c>
    </row>
    <row r="12" spans="1:31" s="264" customFormat="1" ht="16.5" hidden="1" customHeight="1">
      <c r="A12" s="260"/>
      <c r="B12" s="260" t="s">
        <v>409</v>
      </c>
      <c r="C12" s="261" t="s">
        <v>246</v>
      </c>
      <c r="D12" s="262">
        <v>5.9399999999999995</v>
      </c>
      <c r="E12" s="263">
        <v>0</v>
      </c>
      <c r="F12" s="263">
        <v>0</v>
      </c>
      <c r="G12" s="263">
        <v>0</v>
      </c>
      <c r="H12" s="263">
        <v>0</v>
      </c>
      <c r="I12" s="263">
        <v>0</v>
      </c>
      <c r="J12" s="263">
        <v>0</v>
      </c>
      <c r="K12" s="263">
        <v>0</v>
      </c>
      <c r="L12" s="263">
        <v>0</v>
      </c>
      <c r="M12" s="263">
        <v>0</v>
      </c>
      <c r="N12" s="263">
        <v>0</v>
      </c>
      <c r="O12" s="263">
        <v>0</v>
      </c>
      <c r="P12" s="263">
        <v>0</v>
      </c>
      <c r="Q12" s="263">
        <v>0</v>
      </c>
      <c r="R12" s="263">
        <v>0</v>
      </c>
      <c r="S12" s="263">
        <v>0</v>
      </c>
      <c r="T12" s="263">
        <v>0</v>
      </c>
      <c r="U12" s="263">
        <v>0</v>
      </c>
      <c r="V12" s="263">
        <v>0</v>
      </c>
      <c r="W12" s="263">
        <v>0</v>
      </c>
      <c r="X12" s="263">
        <v>0</v>
      </c>
      <c r="Y12" s="263">
        <v>0.01</v>
      </c>
      <c r="Z12" s="263">
        <v>1.39</v>
      </c>
      <c r="AA12" s="263">
        <v>0</v>
      </c>
      <c r="AB12" s="263">
        <v>0</v>
      </c>
      <c r="AC12" s="263">
        <v>0</v>
      </c>
      <c r="AD12" s="263">
        <v>0</v>
      </c>
      <c r="AE12" s="263">
        <v>4.5399999999999991</v>
      </c>
    </row>
    <row r="13" spans="1:31" ht="16.5" customHeight="1">
      <c r="A13" s="256" t="s">
        <v>45</v>
      </c>
      <c r="B13" s="256" t="s">
        <v>46</v>
      </c>
      <c r="C13" s="257" t="s">
        <v>6</v>
      </c>
      <c r="D13" s="258">
        <v>26.170000000000005</v>
      </c>
      <c r="E13" s="259">
        <v>0</v>
      </c>
      <c r="F13" s="259">
        <v>7.01</v>
      </c>
      <c r="G13" s="259">
        <v>0</v>
      </c>
      <c r="H13" s="259">
        <v>0.38</v>
      </c>
      <c r="I13" s="259">
        <v>0</v>
      </c>
      <c r="J13" s="259">
        <v>0</v>
      </c>
      <c r="K13" s="259">
        <v>0</v>
      </c>
      <c r="L13" s="259">
        <v>0</v>
      </c>
      <c r="M13" s="259">
        <v>0</v>
      </c>
      <c r="N13" s="259">
        <v>0</v>
      </c>
      <c r="O13" s="259">
        <v>0.34</v>
      </c>
      <c r="P13" s="259">
        <v>0</v>
      </c>
      <c r="Q13" s="259">
        <v>0</v>
      </c>
      <c r="R13" s="259">
        <v>0</v>
      </c>
      <c r="S13" s="259">
        <v>0</v>
      </c>
      <c r="T13" s="259">
        <v>0</v>
      </c>
      <c r="U13" s="259">
        <v>0.3</v>
      </c>
      <c r="V13" s="259">
        <v>6.4300000000000006</v>
      </c>
      <c r="W13" s="259">
        <v>0.78</v>
      </c>
      <c r="X13" s="259">
        <v>0.2</v>
      </c>
      <c r="Y13" s="259">
        <v>3.61</v>
      </c>
      <c r="Z13" s="259">
        <v>1.19</v>
      </c>
      <c r="AA13" s="259">
        <v>0</v>
      </c>
      <c r="AB13" s="259">
        <v>0.76</v>
      </c>
      <c r="AC13" s="259">
        <v>7.0000000000000007E-2</v>
      </c>
      <c r="AD13" s="259">
        <v>2.6000000000000005</v>
      </c>
      <c r="AE13" s="259">
        <v>2.5000000000000004</v>
      </c>
    </row>
    <row r="14" spans="1:31" ht="16.5" customHeight="1">
      <c r="A14" s="256" t="s">
        <v>47</v>
      </c>
      <c r="B14" s="256" t="s">
        <v>48</v>
      </c>
      <c r="C14" s="257" t="s">
        <v>7</v>
      </c>
      <c r="D14" s="258">
        <v>95.02297999999999</v>
      </c>
      <c r="E14" s="259">
        <v>1.9800000000000002</v>
      </c>
      <c r="F14" s="259">
        <v>1.3499999999999999</v>
      </c>
      <c r="G14" s="259">
        <v>0</v>
      </c>
      <c r="H14" s="259">
        <v>3.23</v>
      </c>
      <c r="I14" s="259">
        <v>0</v>
      </c>
      <c r="J14" s="259">
        <v>0</v>
      </c>
      <c r="K14" s="259">
        <v>0</v>
      </c>
      <c r="L14" s="259">
        <v>0</v>
      </c>
      <c r="M14" s="259">
        <v>0</v>
      </c>
      <c r="N14" s="259">
        <v>0</v>
      </c>
      <c r="O14" s="259">
        <v>0.1</v>
      </c>
      <c r="P14" s="259">
        <v>0</v>
      </c>
      <c r="Q14" s="259">
        <v>0</v>
      </c>
      <c r="R14" s="259">
        <v>0</v>
      </c>
      <c r="S14" s="259">
        <v>0</v>
      </c>
      <c r="T14" s="259">
        <v>0</v>
      </c>
      <c r="U14" s="259">
        <v>0</v>
      </c>
      <c r="V14" s="259">
        <v>2.79298</v>
      </c>
      <c r="W14" s="259">
        <v>0</v>
      </c>
      <c r="X14" s="259">
        <v>1.47</v>
      </c>
      <c r="Y14" s="259">
        <v>34.339999999999996</v>
      </c>
      <c r="Z14" s="259">
        <v>1.9699999999999998</v>
      </c>
      <c r="AA14" s="259">
        <v>0</v>
      </c>
      <c r="AB14" s="259">
        <v>20.410000000000004</v>
      </c>
      <c r="AC14" s="259">
        <v>0</v>
      </c>
      <c r="AD14" s="259">
        <v>11.02</v>
      </c>
      <c r="AE14" s="259">
        <v>16.36</v>
      </c>
    </row>
    <row r="15" spans="1:31" ht="16.5" customHeight="1">
      <c r="A15" s="256" t="s">
        <v>49</v>
      </c>
      <c r="B15" s="256" t="s">
        <v>50</v>
      </c>
      <c r="C15" s="257" t="s">
        <v>35</v>
      </c>
      <c r="D15" s="258">
        <v>3.1</v>
      </c>
      <c r="E15" s="259">
        <v>0</v>
      </c>
      <c r="F15" s="259">
        <v>0</v>
      </c>
      <c r="G15" s="259">
        <v>0</v>
      </c>
      <c r="H15" s="259">
        <v>0</v>
      </c>
      <c r="I15" s="259">
        <v>0</v>
      </c>
      <c r="J15" s="259">
        <v>0</v>
      </c>
      <c r="K15" s="259">
        <v>0</v>
      </c>
      <c r="L15" s="259">
        <v>0</v>
      </c>
      <c r="M15" s="259">
        <v>0</v>
      </c>
      <c r="N15" s="259">
        <v>0</v>
      </c>
      <c r="O15" s="259">
        <v>0</v>
      </c>
      <c r="P15" s="259">
        <v>0</v>
      </c>
      <c r="Q15" s="259">
        <v>0</v>
      </c>
      <c r="R15" s="259">
        <v>0</v>
      </c>
      <c r="S15" s="259">
        <v>0</v>
      </c>
      <c r="T15" s="259">
        <v>0</v>
      </c>
      <c r="U15" s="259">
        <v>0</v>
      </c>
      <c r="V15" s="259">
        <v>0</v>
      </c>
      <c r="W15" s="259">
        <v>0</v>
      </c>
      <c r="X15" s="259">
        <v>3.1</v>
      </c>
      <c r="Y15" s="259">
        <v>0</v>
      </c>
      <c r="Z15" s="259">
        <v>0</v>
      </c>
      <c r="AA15" s="259">
        <v>0</v>
      </c>
      <c r="AB15" s="259">
        <v>0</v>
      </c>
      <c r="AC15" s="259">
        <v>0</v>
      </c>
      <c r="AD15" s="259">
        <v>0</v>
      </c>
      <c r="AE15" s="259">
        <v>0</v>
      </c>
    </row>
    <row r="16" spans="1:31" ht="16.5" hidden="1" customHeight="1">
      <c r="A16" s="256" t="s">
        <v>51</v>
      </c>
      <c r="B16" s="256" t="s">
        <v>52</v>
      </c>
      <c r="C16" s="257" t="s">
        <v>36</v>
      </c>
      <c r="D16" s="258">
        <v>0</v>
      </c>
      <c r="E16" s="259">
        <v>0</v>
      </c>
      <c r="F16" s="259">
        <v>0</v>
      </c>
      <c r="G16" s="259">
        <v>0</v>
      </c>
      <c r="H16" s="259">
        <v>0</v>
      </c>
      <c r="I16" s="259">
        <v>0</v>
      </c>
      <c r="J16" s="259">
        <v>0</v>
      </c>
      <c r="K16" s="259">
        <v>0</v>
      </c>
      <c r="L16" s="259">
        <v>0</v>
      </c>
      <c r="M16" s="259">
        <v>0</v>
      </c>
      <c r="N16" s="259">
        <v>0</v>
      </c>
      <c r="O16" s="259">
        <v>0</v>
      </c>
      <c r="P16" s="259">
        <v>0</v>
      </c>
      <c r="Q16" s="259">
        <v>0</v>
      </c>
      <c r="R16" s="259">
        <v>0</v>
      </c>
      <c r="S16" s="259">
        <v>0</v>
      </c>
      <c r="T16" s="259">
        <v>0</v>
      </c>
      <c r="U16" s="259">
        <v>0</v>
      </c>
      <c r="V16" s="259">
        <v>0</v>
      </c>
      <c r="W16" s="259">
        <v>0</v>
      </c>
      <c r="X16" s="259">
        <v>0</v>
      </c>
      <c r="Y16" s="259">
        <v>0</v>
      </c>
      <c r="Z16" s="259">
        <v>0</v>
      </c>
      <c r="AA16" s="259">
        <v>0</v>
      </c>
      <c r="AB16" s="259">
        <v>0</v>
      </c>
      <c r="AC16" s="259">
        <v>0</v>
      </c>
      <c r="AD16" s="259">
        <v>0</v>
      </c>
      <c r="AE16" s="259">
        <v>0</v>
      </c>
    </row>
    <row r="17" spans="1:31" ht="16.5" customHeight="1">
      <c r="A17" s="256" t="s">
        <v>51</v>
      </c>
      <c r="B17" s="256" t="s">
        <v>54</v>
      </c>
      <c r="C17" s="257" t="s">
        <v>55</v>
      </c>
      <c r="D17" s="258">
        <v>181.33800000000002</v>
      </c>
      <c r="E17" s="259">
        <v>5.17</v>
      </c>
      <c r="F17" s="259">
        <v>13.99</v>
      </c>
      <c r="G17" s="259">
        <v>0.11</v>
      </c>
      <c r="H17" s="259">
        <v>16.850000000000001</v>
      </c>
      <c r="I17" s="259">
        <v>0</v>
      </c>
      <c r="J17" s="259">
        <v>0</v>
      </c>
      <c r="K17" s="259">
        <v>0</v>
      </c>
      <c r="L17" s="259">
        <v>0</v>
      </c>
      <c r="M17" s="259">
        <v>0</v>
      </c>
      <c r="N17" s="259">
        <v>0</v>
      </c>
      <c r="O17" s="259">
        <v>0</v>
      </c>
      <c r="P17" s="259">
        <v>0</v>
      </c>
      <c r="Q17" s="259">
        <v>0</v>
      </c>
      <c r="R17" s="259">
        <v>0</v>
      </c>
      <c r="S17" s="259">
        <v>0</v>
      </c>
      <c r="T17" s="259">
        <v>0</v>
      </c>
      <c r="U17" s="259">
        <v>2.8499999999999996</v>
      </c>
      <c r="V17" s="259">
        <v>0</v>
      </c>
      <c r="W17" s="259">
        <v>1.1099999999999999</v>
      </c>
      <c r="X17" s="259">
        <v>0</v>
      </c>
      <c r="Y17" s="259">
        <v>21.830000000000002</v>
      </c>
      <c r="Z17" s="259">
        <v>0.03</v>
      </c>
      <c r="AA17" s="259">
        <v>0</v>
      </c>
      <c r="AB17" s="259">
        <v>33.950000000000003</v>
      </c>
      <c r="AC17" s="259">
        <v>0</v>
      </c>
      <c r="AD17" s="259">
        <v>46.959999999999994</v>
      </c>
      <c r="AE17" s="259">
        <v>38.488</v>
      </c>
    </row>
    <row r="18" spans="1:31" ht="16.5" customHeight="1">
      <c r="A18" s="256" t="s">
        <v>53</v>
      </c>
      <c r="B18" s="256" t="s">
        <v>309</v>
      </c>
      <c r="C18" s="257" t="s">
        <v>58</v>
      </c>
      <c r="D18" s="266">
        <v>114.09307</v>
      </c>
      <c r="E18" s="259">
        <v>0</v>
      </c>
      <c r="F18" s="259">
        <v>0</v>
      </c>
      <c r="G18" s="259">
        <v>0</v>
      </c>
      <c r="H18" s="259">
        <v>1.1000000000000001</v>
      </c>
      <c r="I18" s="259">
        <v>0</v>
      </c>
      <c r="J18" s="259">
        <v>0</v>
      </c>
      <c r="K18" s="259">
        <v>0</v>
      </c>
      <c r="L18" s="259">
        <v>0</v>
      </c>
      <c r="M18" s="259">
        <v>0</v>
      </c>
      <c r="N18" s="259">
        <v>0</v>
      </c>
      <c r="O18" s="259">
        <v>0</v>
      </c>
      <c r="P18" s="259">
        <v>0</v>
      </c>
      <c r="Q18" s="259">
        <v>0</v>
      </c>
      <c r="R18" s="259">
        <v>0</v>
      </c>
      <c r="S18" s="259">
        <v>0</v>
      </c>
      <c r="T18" s="259">
        <v>0</v>
      </c>
      <c r="U18" s="259">
        <v>0</v>
      </c>
      <c r="V18" s="259">
        <v>0.02</v>
      </c>
      <c r="W18" s="259">
        <v>1.3199999999999998</v>
      </c>
      <c r="X18" s="259">
        <v>0</v>
      </c>
      <c r="Y18" s="259">
        <v>0</v>
      </c>
      <c r="Z18" s="259">
        <v>0.29307</v>
      </c>
      <c r="AA18" s="259">
        <v>0</v>
      </c>
      <c r="AB18" s="259">
        <v>0.01</v>
      </c>
      <c r="AC18" s="259">
        <v>0</v>
      </c>
      <c r="AD18" s="259">
        <v>93.38</v>
      </c>
      <c r="AE18" s="259">
        <v>17.97</v>
      </c>
    </row>
    <row r="19" spans="1:31" ht="16.5" hidden="1" customHeight="1">
      <c r="A19" s="256" t="s">
        <v>59</v>
      </c>
      <c r="B19" s="256" t="s">
        <v>310</v>
      </c>
      <c r="C19" s="257" t="s">
        <v>248</v>
      </c>
      <c r="D19" s="258">
        <v>0</v>
      </c>
      <c r="E19" s="259">
        <v>0</v>
      </c>
      <c r="F19" s="259">
        <v>0</v>
      </c>
      <c r="G19" s="259">
        <v>0</v>
      </c>
      <c r="H19" s="259">
        <v>0</v>
      </c>
      <c r="I19" s="259">
        <v>0</v>
      </c>
      <c r="J19" s="259">
        <v>0</v>
      </c>
      <c r="K19" s="259">
        <v>0</v>
      </c>
      <c r="L19" s="259">
        <v>0</v>
      </c>
      <c r="M19" s="259">
        <v>0</v>
      </c>
      <c r="N19" s="259">
        <v>0</v>
      </c>
      <c r="O19" s="259">
        <v>0</v>
      </c>
      <c r="P19" s="259">
        <v>0</v>
      </c>
      <c r="Q19" s="259">
        <v>0</v>
      </c>
      <c r="R19" s="259">
        <v>0</v>
      </c>
      <c r="S19" s="259">
        <v>0</v>
      </c>
      <c r="T19" s="259">
        <v>0</v>
      </c>
      <c r="U19" s="259">
        <v>0</v>
      </c>
      <c r="V19" s="259">
        <v>0</v>
      </c>
      <c r="W19" s="259">
        <v>0</v>
      </c>
      <c r="X19" s="259">
        <v>0</v>
      </c>
      <c r="Y19" s="259">
        <v>0</v>
      </c>
      <c r="Z19" s="259">
        <v>0</v>
      </c>
      <c r="AA19" s="259">
        <v>0</v>
      </c>
      <c r="AB19" s="259">
        <v>0</v>
      </c>
      <c r="AC19" s="259">
        <v>0</v>
      </c>
      <c r="AD19" s="259">
        <v>0</v>
      </c>
      <c r="AE19" s="259">
        <v>0</v>
      </c>
    </row>
    <row r="20" spans="1:31" ht="16.5" hidden="1" customHeight="1">
      <c r="A20" s="256" t="s">
        <v>331</v>
      </c>
      <c r="B20" s="256" t="s">
        <v>60</v>
      </c>
      <c r="C20" s="257" t="s">
        <v>61</v>
      </c>
      <c r="D20" s="258">
        <v>0</v>
      </c>
      <c r="E20" s="259">
        <v>0</v>
      </c>
      <c r="F20" s="259">
        <v>0</v>
      </c>
      <c r="G20" s="259">
        <v>0</v>
      </c>
      <c r="H20" s="259">
        <v>0</v>
      </c>
      <c r="I20" s="259">
        <v>0</v>
      </c>
      <c r="J20" s="259">
        <v>0</v>
      </c>
      <c r="K20" s="259">
        <v>0</v>
      </c>
      <c r="L20" s="259">
        <v>0</v>
      </c>
      <c r="M20" s="259">
        <v>0</v>
      </c>
      <c r="N20" s="259">
        <v>0</v>
      </c>
      <c r="O20" s="259">
        <v>0</v>
      </c>
      <c r="P20" s="259">
        <v>0</v>
      </c>
      <c r="Q20" s="259">
        <v>0</v>
      </c>
      <c r="R20" s="259">
        <v>0</v>
      </c>
      <c r="S20" s="259">
        <v>0</v>
      </c>
      <c r="T20" s="259">
        <v>0</v>
      </c>
      <c r="U20" s="259">
        <v>0</v>
      </c>
      <c r="V20" s="259">
        <v>0</v>
      </c>
      <c r="W20" s="259">
        <v>0</v>
      </c>
      <c r="X20" s="259">
        <v>0</v>
      </c>
      <c r="Y20" s="259">
        <v>0</v>
      </c>
      <c r="Z20" s="259">
        <v>0</v>
      </c>
      <c r="AA20" s="259">
        <v>0</v>
      </c>
      <c r="AB20" s="259">
        <v>0</v>
      </c>
      <c r="AC20" s="259">
        <v>0</v>
      </c>
      <c r="AD20" s="259">
        <v>0</v>
      </c>
      <c r="AE20" s="259">
        <v>0</v>
      </c>
    </row>
    <row r="21" spans="1:31" s="252" customFormat="1" ht="16.5" customHeight="1">
      <c r="A21" s="267">
        <v>2</v>
      </c>
      <c r="B21" s="267" t="s">
        <v>62</v>
      </c>
      <c r="C21" s="254" t="s">
        <v>9</v>
      </c>
      <c r="D21" s="917">
        <v>149.33072000000001</v>
      </c>
      <c r="E21" s="268">
        <v>30.619999999999997</v>
      </c>
      <c r="F21" s="268">
        <v>16.79</v>
      </c>
      <c r="G21" s="268">
        <v>0.65</v>
      </c>
      <c r="H21" s="268">
        <v>8.990000000000002</v>
      </c>
      <c r="I21" s="268">
        <v>0.01</v>
      </c>
      <c r="J21" s="268">
        <v>0.44</v>
      </c>
      <c r="K21" s="268">
        <v>0</v>
      </c>
      <c r="L21" s="268">
        <v>0.66</v>
      </c>
      <c r="M21" s="268">
        <v>0.10500000000000001</v>
      </c>
      <c r="N21" s="268">
        <v>0</v>
      </c>
      <c r="O21" s="268">
        <v>2.0699999999999998</v>
      </c>
      <c r="P21" s="268">
        <v>0</v>
      </c>
      <c r="Q21" s="268">
        <v>0.24399999999999999</v>
      </c>
      <c r="R21" s="268">
        <v>6.0000000000000005E-2</v>
      </c>
      <c r="S21" s="268">
        <v>1.8800000000000003</v>
      </c>
      <c r="T21" s="268">
        <v>1.98</v>
      </c>
      <c r="U21" s="268">
        <v>6.6569999999999991</v>
      </c>
      <c r="V21" s="268">
        <v>21.887020000000003</v>
      </c>
      <c r="W21" s="268">
        <v>8.4877000000000002</v>
      </c>
      <c r="X21" s="268">
        <v>2.8</v>
      </c>
      <c r="Y21" s="268">
        <v>2.4499999999999997</v>
      </c>
      <c r="Z21" s="268">
        <v>4.32</v>
      </c>
      <c r="AA21" s="268">
        <v>0.04</v>
      </c>
      <c r="AB21" s="268">
        <v>6.0699999999999994</v>
      </c>
      <c r="AC21" s="268">
        <v>0.83</v>
      </c>
      <c r="AD21" s="268">
        <v>11.55</v>
      </c>
      <c r="AE21" s="268">
        <v>19.740000000000002</v>
      </c>
    </row>
    <row r="22" spans="1:31" ht="16.5" customHeight="1">
      <c r="A22" s="256" t="s">
        <v>63</v>
      </c>
      <c r="B22" s="256" t="s">
        <v>64</v>
      </c>
      <c r="C22" s="257" t="s">
        <v>10</v>
      </c>
      <c r="D22" s="258">
        <v>9.6199999999999992</v>
      </c>
      <c r="E22" s="259">
        <v>0</v>
      </c>
      <c r="F22" s="259">
        <v>0</v>
      </c>
      <c r="G22" s="259">
        <v>0</v>
      </c>
      <c r="H22" s="259">
        <v>0</v>
      </c>
      <c r="I22" s="259">
        <v>0</v>
      </c>
      <c r="J22" s="259">
        <v>0.04</v>
      </c>
      <c r="K22" s="259">
        <v>0</v>
      </c>
      <c r="L22" s="259">
        <v>0</v>
      </c>
      <c r="M22" s="259">
        <v>0</v>
      </c>
      <c r="N22" s="259">
        <v>0</v>
      </c>
      <c r="O22" s="259">
        <v>0</v>
      </c>
      <c r="P22" s="259">
        <v>0</v>
      </c>
      <c r="Q22" s="259">
        <v>0.22</v>
      </c>
      <c r="R22" s="259">
        <v>0</v>
      </c>
      <c r="S22" s="259">
        <v>1.3</v>
      </c>
      <c r="T22" s="259">
        <v>1.77</v>
      </c>
      <c r="U22" s="259">
        <v>4.93</v>
      </c>
      <c r="V22" s="259">
        <v>1.3399999999999999</v>
      </c>
      <c r="W22" s="259">
        <v>0.02</v>
      </c>
      <c r="X22" s="259">
        <v>0</v>
      </c>
      <c r="Y22" s="259">
        <v>0</v>
      </c>
      <c r="Z22" s="259">
        <v>0</v>
      </c>
      <c r="AA22" s="259">
        <v>0</v>
      </c>
      <c r="AB22" s="259">
        <v>0</v>
      </c>
      <c r="AC22" s="259">
        <v>0</v>
      </c>
      <c r="AD22" s="259">
        <v>0</v>
      </c>
      <c r="AE22" s="259">
        <v>0</v>
      </c>
    </row>
    <row r="23" spans="1:31" ht="16.5" customHeight="1">
      <c r="A23" s="256" t="s">
        <v>65</v>
      </c>
      <c r="B23" s="256" t="s">
        <v>66</v>
      </c>
      <c r="C23" s="257" t="s">
        <v>11</v>
      </c>
      <c r="D23" s="258">
        <v>0</v>
      </c>
      <c r="E23" s="259">
        <v>0</v>
      </c>
      <c r="F23" s="259">
        <v>0</v>
      </c>
      <c r="G23" s="259">
        <v>0</v>
      </c>
      <c r="H23" s="259">
        <v>0</v>
      </c>
      <c r="I23" s="259">
        <v>0</v>
      </c>
      <c r="J23" s="259">
        <v>0</v>
      </c>
      <c r="K23" s="259">
        <v>0</v>
      </c>
      <c r="L23" s="259">
        <v>0</v>
      </c>
      <c r="M23" s="259">
        <v>0</v>
      </c>
      <c r="N23" s="259">
        <v>0</v>
      </c>
      <c r="O23" s="259">
        <v>0</v>
      </c>
      <c r="P23" s="259">
        <v>0</v>
      </c>
      <c r="Q23" s="259">
        <v>0</v>
      </c>
      <c r="R23" s="259">
        <v>0</v>
      </c>
      <c r="S23" s="259">
        <v>0</v>
      </c>
      <c r="T23" s="259">
        <v>0</v>
      </c>
      <c r="U23" s="259">
        <v>0</v>
      </c>
      <c r="V23" s="259">
        <v>0</v>
      </c>
      <c r="W23" s="259">
        <v>0</v>
      </c>
      <c r="X23" s="259">
        <v>0</v>
      </c>
      <c r="Y23" s="259">
        <v>0</v>
      </c>
      <c r="Z23" s="259">
        <v>0</v>
      </c>
      <c r="AA23" s="259">
        <v>0</v>
      </c>
      <c r="AB23" s="259">
        <v>0</v>
      </c>
      <c r="AC23" s="259">
        <v>0</v>
      </c>
      <c r="AD23" s="259">
        <v>0</v>
      </c>
      <c r="AE23" s="259">
        <v>0</v>
      </c>
    </row>
    <row r="24" spans="1:31" ht="16.5" hidden="1" customHeight="1">
      <c r="A24" s="256" t="s">
        <v>67</v>
      </c>
      <c r="B24" s="256" t="s">
        <v>68</v>
      </c>
      <c r="C24" s="257" t="s">
        <v>12</v>
      </c>
      <c r="D24" s="258">
        <v>0</v>
      </c>
      <c r="E24" s="259">
        <v>0</v>
      </c>
      <c r="F24" s="259">
        <v>0</v>
      </c>
      <c r="G24" s="259">
        <v>0</v>
      </c>
      <c r="H24" s="259">
        <v>0</v>
      </c>
      <c r="I24" s="259">
        <v>0</v>
      </c>
      <c r="J24" s="259">
        <v>0</v>
      </c>
      <c r="K24" s="259">
        <v>0</v>
      </c>
      <c r="L24" s="259">
        <v>0</v>
      </c>
      <c r="M24" s="259">
        <v>0</v>
      </c>
      <c r="N24" s="259">
        <v>0</v>
      </c>
      <c r="O24" s="259">
        <v>0</v>
      </c>
      <c r="P24" s="259">
        <v>0</v>
      </c>
      <c r="Q24" s="259">
        <v>0</v>
      </c>
      <c r="R24" s="259">
        <v>0</v>
      </c>
      <c r="S24" s="259">
        <v>0</v>
      </c>
      <c r="T24" s="259">
        <v>0</v>
      </c>
      <c r="U24" s="259">
        <v>0</v>
      </c>
      <c r="V24" s="259">
        <v>0</v>
      </c>
      <c r="W24" s="259">
        <v>0</v>
      </c>
      <c r="X24" s="259">
        <v>0</v>
      </c>
      <c r="Y24" s="259">
        <v>0</v>
      </c>
      <c r="Z24" s="259">
        <v>0</v>
      </c>
      <c r="AA24" s="259">
        <v>0</v>
      </c>
      <c r="AB24" s="259">
        <v>0</v>
      </c>
      <c r="AC24" s="259">
        <v>0</v>
      </c>
      <c r="AD24" s="259">
        <v>0</v>
      </c>
      <c r="AE24" s="259">
        <v>0</v>
      </c>
    </row>
    <row r="25" spans="1:31" ht="16.5" hidden="1" customHeight="1">
      <c r="A25" s="256" t="s">
        <v>69</v>
      </c>
      <c r="B25" s="256" t="s">
        <v>70</v>
      </c>
      <c r="C25" s="257" t="s">
        <v>71</v>
      </c>
      <c r="D25" s="258">
        <v>0</v>
      </c>
      <c r="E25" s="259">
        <v>0</v>
      </c>
      <c r="F25" s="259">
        <v>0</v>
      </c>
      <c r="G25" s="259">
        <v>0</v>
      </c>
      <c r="H25" s="259">
        <v>0</v>
      </c>
      <c r="I25" s="259">
        <v>0</v>
      </c>
      <c r="J25" s="259">
        <v>0</v>
      </c>
      <c r="K25" s="259">
        <v>0</v>
      </c>
      <c r="L25" s="259">
        <v>0</v>
      </c>
      <c r="M25" s="259">
        <v>0</v>
      </c>
      <c r="N25" s="259">
        <v>0</v>
      </c>
      <c r="O25" s="259">
        <v>0</v>
      </c>
      <c r="P25" s="259">
        <v>0</v>
      </c>
      <c r="Q25" s="259">
        <v>0</v>
      </c>
      <c r="R25" s="259">
        <v>0</v>
      </c>
      <c r="S25" s="259">
        <v>0</v>
      </c>
      <c r="T25" s="259">
        <v>0</v>
      </c>
      <c r="U25" s="259">
        <v>0</v>
      </c>
      <c r="V25" s="259">
        <v>0</v>
      </c>
      <c r="W25" s="259">
        <v>0</v>
      </c>
      <c r="X25" s="259">
        <v>0</v>
      </c>
      <c r="Y25" s="259">
        <v>0</v>
      </c>
      <c r="Z25" s="259">
        <v>0</v>
      </c>
      <c r="AA25" s="259">
        <v>0</v>
      </c>
      <c r="AB25" s="259">
        <v>0</v>
      </c>
      <c r="AC25" s="259">
        <v>0</v>
      </c>
      <c r="AD25" s="259">
        <v>0</v>
      </c>
      <c r="AE25" s="259">
        <v>0</v>
      </c>
    </row>
    <row r="26" spans="1:31" ht="16.5" hidden="1" customHeight="1">
      <c r="A26" s="256" t="s">
        <v>72</v>
      </c>
      <c r="B26" s="256" t="s">
        <v>73</v>
      </c>
      <c r="C26" s="257" t="s">
        <v>74</v>
      </c>
      <c r="D26" s="258">
        <v>0</v>
      </c>
      <c r="E26" s="259">
        <v>0</v>
      </c>
      <c r="F26" s="259">
        <v>0</v>
      </c>
      <c r="G26" s="259">
        <v>0</v>
      </c>
      <c r="H26" s="259">
        <v>0</v>
      </c>
      <c r="I26" s="259">
        <v>0</v>
      </c>
      <c r="J26" s="259">
        <v>0</v>
      </c>
      <c r="K26" s="259">
        <v>0</v>
      </c>
      <c r="L26" s="259">
        <v>0</v>
      </c>
      <c r="M26" s="259">
        <v>0</v>
      </c>
      <c r="N26" s="259">
        <v>0</v>
      </c>
      <c r="O26" s="259">
        <v>0</v>
      </c>
      <c r="P26" s="259">
        <v>0</v>
      </c>
      <c r="Q26" s="259">
        <v>0</v>
      </c>
      <c r="R26" s="259">
        <v>0</v>
      </c>
      <c r="S26" s="259">
        <v>0</v>
      </c>
      <c r="T26" s="259">
        <v>0</v>
      </c>
      <c r="U26" s="259">
        <v>0</v>
      </c>
      <c r="V26" s="259">
        <v>0</v>
      </c>
      <c r="W26" s="259">
        <v>0</v>
      </c>
      <c r="X26" s="259">
        <v>0</v>
      </c>
      <c r="Y26" s="259">
        <v>0</v>
      </c>
      <c r="Z26" s="259">
        <v>0</v>
      </c>
      <c r="AA26" s="259">
        <v>0</v>
      </c>
      <c r="AB26" s="259">
        <v>0</v>
      </c>
      <c r="AC26" s="259">
        <v>0</v>
      </c>
      <c r="AD26" s="259">
        <v>0</v>
      </c>
      <c r="AE26" s="259">
        <v>0</v>
      </c>
    </row>
    <row r="27" spans="1:31" ht="16.5" customHeight="1">
      <c r="A27" s="256" t="s">
        <v>67</v>
      </c>
      <c r="B27" s="256" t="s">
        <v>76</v>
      </c>
      <c r="C27" s="257" t="s">
        <v>77</v>
      </c>
      <c r="D27" s="258">
        <v>26.839999999999996</v>
      </c>
      <c r="E27" s="259">
        <v>25.65</v>
      </c>
      <c r="F27" s="259">
        <v>0</v>
      </c>
      <c r="G27" s="259">
        <v>0</v>
      </c>
      <c r="H27" s="259">
        <v>0</v>
      </c>
      <c r="I27" s="259">
        <v>0</v>
      </c>
      <c r="J27" s="259">
        <v>0</v>
      </c>
      <c r="K27" s="259">
        <v>0</v>
      </c>
      <c r="L27" s="259">
        <v>0</v>
      </c>
      <c r="M27" s="259">
        <v>0</v>
      </c>
      <c r="N27" s="259">
        <v>0</v>
      </c>
      <c r="O27" s="259">
        <v>0</v>
      </c>
      <c r="P27" s="259">
        <v>0</v>
      </c>
      <c r="Q27" s="259">
        <v>0.02</v>
      </c>
      <c r="R27" s="259">
        <v>0</v>
      </c>
      <c r="S27" s="259">
        <v>0.04</v>
      </c>
      <c r="T27" s="259">
        <v>0</v>
      </c>
      <c r="U27" s="259">
        <v>0.14000000000000001</v>
      </c>
      <c r="V27" s="259">
        <v>0</v>
      </c>
      <c r="W27" s="259">
        <v>0.84000000000000008</v>
      </c>
      <c r="X27" s="259">
        <v>0.04</v>
      </c>
      <c r="Y27" s="259">
        <v>0</v>
      </c>
      <c r="Z27" s="259">
        <v>0</v>
      </c>
      <c r="AA27" s="259">
        <v>0</v>
      </c>
      <c r="AB27" s="259">
        <v>0</v>
      </c>
      <c r="AC27" s="259">
        <v>0</v>
      </c>
      <c r="AD27" s="259">
        <v>0</v>
      </c>
      <c r="AE27" s="259">
        <v>0.11</v>
      </c>
    </row>
    <row r="28" spans="1:31" ht="16.5" customHeight="1">
      <c r="A28" s="256" t="s">
        <v>69</v>
      </c>
      <c r="B28" s="256" t="s">
        <v>79</v>
      </c>
      <c r="C28" s="257" t="s">
        <v>80</v>
      </c>
      <c r="D28" s="258">
        <v>1.8620000000000001</v>
      </c>
      <c r="E28" s="259">
        <v>0</v>
      </c>
      <c r="F28" s="259">
        <v>0</v>
      </c>
      <c r="G28" s="259">
        <v>0.25</v>
      </c>
      <c r="H28" s="259">
        <v>0</v>
      </c>
      <c r="I28" s="259">
        <v>0</v>
      </c>
      <c r="J28" s="259">
        <v>0</v>
      </c>
      <c r="K28" s="259">
        <v>0</v>
      </c>
      <c r="L28" s="259">
        <v>0.03</v>
      </c>
      <c r="M28" s="259">
        <v>0</v>
      </c>
      <c r="N28" s="259">
        <v>0</v>
      </c>
      <c r="O28" s="259">
        <v>4.9999999999999989E-2</v>
      </c>
      <c r="P28" s="259">
        <v>0</v>
      </c>
      <c r="Q28" s="259">
        <v>0</v>
      </c>
      <c r="R28" s="259">
        <v>0</v>
      </c>
      <c r="S28" s="259">
        <v>0.11</v>
      </c>
      <c r="T28" s="259">
        <v>0</v>
      </c>
      <c r="U28" s="259">
        <v>0.64</v>
      </c>
      <c r="V28" s="259">
        <v>0</v>
      </c>
      <c r="W28" s="259">
        <v>0.40199999999999997</v>
      </c>
      <c r="X28" s="259">
        <v>0.11</v>
      </c>
      <c r="Y28" s="259">
        <v>0</v>
      </c>
      <c r="Z28" s="259">
        <v>0</v>
      </c>
      <c r="AA28" s="259">
        <v>0</v>
      </c>
      <c r="AB28" s="259">
        <v>0</v>
      </c>
      <c r="AC28" s="259">
        <v>0</v>
      </c>
      <c r="AD28" s="259">
        <v>0</v>
      </c>
      <c r="AE28" s="259">
        <v>0.26999999999999996</v>
      </c>
    </row>
    <row r="29" spans="1:31" ht="16.5" hidden="1" customHeight="1">
      <c r="A29" s="256" t="s">
        <v>81</v>
      </c>
      <c r="B29" s="256" t="s">
        <v>82</v>
      </c>
      <c r="C29" s="257" t="s">
        <v>83</v>
      </c>
      <c r="D29" s="258">
        <v>0</v>
      </c>
      <c r="E29" s="259">
        <v>0</v>
      </c>
      <c r="F29" s="259">
        <v>0</v>
      </c>
      <c r="G29" s="259">
        <v>0</v>
      </c>
      <c r="H29" s="259">
        <v>0</v>
      </c>
      <c r="I29" s="259">
        <v>0</v>
      </c>
      <c r="J29" s="259">
        <v>0</v>
      </c>
      <c r="K29" s="259">
        <v>0</v>
      </c>
      <c r="L29" s="259">
        <v>0</v>
      </c>
      <c r="M29" s="259">
        <v>0</v>
      </c>
      <c r="N29" s="259">
        <v>0</v>
      </c>
      <c r="O29" s="259">
        <v>0</v>
      </c>
      <c r="P29" s="259">
        <v>0</v>
      </c>
      <c r="Q29" s="259">
        <v>0</v>
      </c>
      <c r="R29" s="259">
        <v>0</v>
      </c>
      <c r="S29" s="259">
        <v>0</v>
      </c>
      <c r="T29" s="259">
        <v>0</v>
      </c>
      <c r="U29" s="259">
        <v>0</v>
      </c>
      <c r="V29" s="259">
        <v>0</v>
      </c>
      <c r="W29" s="259">
        <v>0</v>
      </c>
      <c r="X29" s="259">
        <v>0</v>
      </c>
      <c r="Y29" s="259">
        <v>0</v>
      </c>
      <c r="Z29" s="259">
        <v>0</v>
      </c>
      <c r="AA29" s="259">
        <v>0</v>
      </c>
      <c r="AB29" s="259">
        <v>0</v>
      </c>
      <c r="AC29" s="259">
        <v>0</v>
      </c>
      <c r="AD29" s="259">
        <v>0</v>
      </c>
      <c r="AE29" s="259">
        <v>0</v>
      </c>
    </row>
    <row r="30" spans="1:31" ht="33">
      <c r="A30" s="256" t="s">
        <v>72</v>
      </c>
      <c r="B30" s="256" t="s">
        <v>85</v>
      </c>
      <c r="C30" s="257" t="s">
        <v>13</v>
      </c>
      <c r="D30" s="266">
        <v>5.4470000000000001</v>
      </c>
      <c r="E30" s="269">
        <v>0.39</v>
      </c>
      <c r="F30" s="269">
        <v>2.59</v>
      </c>
      <c r="G30" s="269">
        <v>0.01</v>
      </c>
      <c r="H30" s="269">
        <v>0.04</v>
      </c>
      <c r="I30" s="269">
        <v>0</v>
      </c>
      <c r="J30" s="269">
        <v>0</v>
      </c>
      <c r="K30" s="269">
        <v>0</v>
      </c>
      <c r="L30" s="269">
        <v>0</v>
      </c>
      <c r="M30" s="269">
        <v>0</v>
      </c>
      <c r="N30" s="269">
        <v>0</v>
      </c>
      <c r="O30" s="269">
        <v>0</v>
      </c>
      <c r="P30" s="269">
        <v>0</v>
      </c>
      <c r="Q30" s="269">
        <v>0</v>
      </c>
      <c r="R30" s="269">
        <v>0</v>
      </c>
      <c r="S30" s="269">
        <v>0</v>
      </c>
      <c r="T30" s="269">
        <v>0</v>
      </c>
      <c r="U30" s="269">
        <v>0.56699999999999995</v>
      </c>
      <c r="V30" s="269">
        <v>0</v>
      </c>
      <c r="W30" s="269">
        <v>0.14000000000000001</v>
      </c>
      <c r="X30" s="269">
        <v>1.33</v>
      </c>
      <c r="Y30" s="269">
        <v>0.04</v>
      </c>
      <c r="Z30" s="269">
        <v>0</v>
      </c>
      <c r="AA30" s="269">
        <v>0</v>
      </c>
      <c r="AB30" s="269">
        <v>0.04</v>
      </c>
      <c r="AC30" s="269">
        <v>0</v>
      </c>
      <c r="AD30" s="269">
        <v>0</v>
      </c>
      <c r="AE30" s="269">
        <v>0.3</v>
      </c>
    </row>
    <row r="31" spans="1:31">
      <c r="A31" s="256"/>
      <c r="B31" s="270" t="s">
        <v>311</v>
      </c>
      <c r="C31" s="271" t="s">
        <v>312</v>
      </c>
      <c r="D31" s="266">
        <v>1.8600000000000003</v>
      </c>
      <c r="E31" s="259">
        <v>0</v>
      </c>
      <c r="F31" s="259">
        <v>1.4800000000000002</v>
      </c>
      <c r="G31" s="259">
        <v>0</v>
      </c>
      <c r="H31" s="259">
        <v>0</v>
      </c>
      <c r="I31" s="259">
        <v>0</v>
      </c>
      <c r="J31" s="259">
        <v>0</v>
      </c>
      <c r="K31" s="259">
        <v>0</v>
      </c>
      <c r="L31" s="259">
        <v>0</v>
      </c>
      <c r="M31" s="259">
        <v>0</v>
      </c>
      <c r="N31" s="259">
        <v>0</v>
      </c>
      <c r="O31" s="259">
        <v>0</v>
      </c>
      <c r="P31" s="259">
        <v>0</v>
      </c>
      <c r="Q31" s="259">
        <v>0</v>
      </c>
      <c r="R31" s="259">
        <v>0</v>
      </c>
      <c r="S31" s="259">
        <v>0</v>
      </c>
      <c r="T31" s="259">
        <v>0</v>
      </c>
      <c r="U31" s="259">
        <v>0</v>
      </c>
      <c r="V31" s="259">
        <v>0</v>
      </c>
      <c r="W31" s="259">
        <v>0.08</v>
      </c>
      <c r="X31" s="259">
        <v>0</v>
      </c>
      <c r="Y31" s="259">
        <v>0</v>
      </c>
      <c r="Z31" s="259">
        <v>0</v>
      </c>
      <c r="AA31" s="259">
        <v>0</v>
      </c>
      <c r="AB31" s="259">
        <v>0</v>
      </c>
      <c r="AC31" s="259">
        <v>0</v>
      </c>
      <c r="AD31" s="259">
        <v>0</v>
      </c>
      <c r="AE31" s="259">
        <v>0.3</v>
      </c>
    </row>
    <row r="32" spans="1:31">
      <c r="A32" s="256"/>
      <c r="B32" s="270" t="s">
        <v>88</v>
      </c>
      <c r="C32" s="271" t="s">
        <v>313</v>
      </c>
      <c r="D32" s="266">
        <v>0.79</v>
      </c>
      <c r="E32" s="259">
        <v>0</v>
      </c>
      <c r="F32" s="259">
        <v>0</v>
      </c>
      <c r="G32" s="259">
        <v>0.01</v>
      </c>
      <c r="H32" s="259">
        <v>0.02</v>
      </c>
      <c r="I32" s="259">
        <v>0</v>
      </c>
      <c r="J32" s="259">
        <v>0</v>
      </c>
      <c r="K32" s="259">
        <v>0</v>
      </c>
      <c r="L32" s="259">
        <v>0</v>
      </c>
      <c r="M32" s="259">
        <v>0</v>
      </c>
      <c r="N32" s="259">
        <v>0</v>
      </c>
      <c r="O32" s="259">
        <v>0</v>
      </c>
      <c r="P32" s="259">
        <v>0</v>
      </c>
      <c r="Q32" s="259">
        <v>0</v>
      </c>
      <c r="R32" s="259">
        <v>0</v>
      </c>
      <c r="S32" s="259">
        <v>0</v>
      </c>
      <c r="T32" s="259">
        <v>0</v>
      </c>
      <c r="U32" s="259">
        <v>0</v>
      </c>
      <c r="V32" s="259">
        <v>0</v>
      </c>
      <c r="W32" s="259">
        <v>0</v>
      </c>
      <c r="X32" s="259">
        <v>0.76</v>
      </c>
      <c r="Y32" s="259">
        <v>0</v>
      </c>
      <c r="Z32" s="259">
        <v>0</v>
      </c>
      <c r="AA32" s="259">
        <v>0</v>
      </c>
      <c r="AB32" s="259">
        <v>0</v>
      </c>
      <c r="AC32" s="259">
        <v>0</v>
      </c>
      <c r="AD32" s="259">
        <v>0</v>
      </c>
      <c r="AE32" s="259">
        <v>0</v>
      </c>
    </row>
    <row r="33" spans="1:31">
      <c r="A33" s="256"/>
      <c r="B33" s="270" t="s">
        <v>314</v>
      </c>
      <c r="C33" s="271" t="s">
        <v>315</v>
      </c>
      <c r="D33" s="266">
        <v>0.47700000000000004</v>
      </c>
      <c r="E33" s="259">
        <v>0.39</v>
      </c>
      <c r="F33" s="259">
        <v>0.02</v>
      </c>
      <c r="G33" s="259">
        <v>0</v>
      </c>
      <c r="H33" s="259">
        <v>0.02</v>
      </c>
      <c r="I33" s="259">
        <v>0</v>
      </c>
      <c r="J33" s="259">
        <v>0</v>
      </c>
      <c r="K33" s="259">
        <v>0</v>
      </c>
      <c r="L33" s="259">
        <v>0</v>
      </c>
      <c r="M33" s="259">
        <v>0</v>
      </c>
      <c r="N33" s="259">
        <v>0</v>
      </c>
      <c r="O33" s="259">
        <v>0</v>
      </c>
      <c r="P33" s="259">
        <v>0</v>
      </c>
      <c r="Q33" s="259">
        <v>0</v>
      </c>
      <c r="R33" s="259">
        <v>0</v>
      </c>
      <c r="S33" s="259">
        <v>0</v>
      </c>
      <c r="T33" s="259">
        <v>0</v>
      </c>
      <c r="U33" s="259">
        <v>7.0000000000000001E-3</v>
      </c>
      <c r="V33" s="259">
        <v>0</v>
      </c>
      <c r="W33" s="259">
        <v>0</v>
      </c>
      <c r="X33" s="259">
        <v>0</v>
      </c>
      <c r="Y33" s="259">
        <v>0</v>
      </c>
      <c r="Z33" s="259">
        <v>0</v>
      </c>
      <c r="AA33" s="259">
        <v>0</v>
      </c>
      <c r="AB33" s="259">
        <v>0.04</v>
      </c>
      <c r="AC33" s="259">
        <v>0</v>
      </c>
      <c r="AD33" s="259">
        <v>0</v>
      </c>
      <c r="AE33" s="259">
        <v>0</v>
      </c>
    </row>
    <row r="34" spans="1:31">
      <c r="A34" s="256"/>
      <c r="B34" s="270" t="s">
        <v>316</v>
      </c>
      <c r="C34" s="271" t="s">
        <v>317</v>
      </c>
      <c r="D34" s="266">
        <v>1.67</v>
      </c>
      <c r="E34" s="259">
        <v>0</v>
      </c>
      <c r="F34" s="259">
        <v>1</v>
      </c>
      <c r="G34" s="259">
        <v>0</v>
      </c>
      <c r="H34" s="259">
        <v>0</v>
      </c>
      <c r="I34" s="259">
        <v>0</v>
      </c>
      <c r="J34" s="259">
        <v>0</v>
      </c>
      <c r="K34" s="259">
        <v>0</v>
      </c>
      <c r="L34" s="259">
        <v>0</v>
      </c>
      <c r="M34" s="259">
        <v>0</v>
      </c>
      <c r="N34" s="259">
        <v>0</v>
      </c>
      <c r="O34" s="259">
        <v>0</v>
      </c>
      <c r="P34" s="259">
        <v>0</v>
      </c>
      <c r="Q34" s="259">
        <v>0</v>
      </c>
      <c r="R34" s="259">
        <v>0</v>
      </c>
      <c r="S34" s="259">
        <v>0</v>
      </c>
      <c r="T34" s="259">
        <v>0</v>
      </c>
      <c r="U34" s="259">
        <v>0</v>
      </c>
      <c r="V34" s="259">
        <v>0</v>
      </c>
      <c r="W34" s="259">
        <v>0.06</v>
      </c>
      <c r="X34" s="259">
        <v>0.56999999999999995</v>
      </c>
      <c r="Y34" s="259">
        <v>0.04</v>
      </c>
      <c r="Z34" s="259">
        <v>0</v>
      </c>
      <c r="AA34" s="259">
        <v>0</v>
      </c>
      <c r="AB34" s="259">
        <v>0</v>
      </c>
      <c r="AC34" s="259">
        <v>0</v>
      </c>
      <c r="AD34" s="259">
        <v>0</v>
      </c>
      <c r="AE34" s="259">
        <v>0</v>
      </c>
    </row>
    <row r="35" spans="1:31" ht="16.5" hidden="1" customHeight="1">
      <c r="A35" s="256"/>
      <c r="B35" s="270" t="s">
        <v>318</v>
      </c>
      <c r="C35" s="271" t="s">
        <v>319</v>
      </c>
      <c r="D35" s="266">
        <v>0</v>
      </c>
      <c r="E35" s="259">
        <v>0</v>
      </c>
      <c r="F35" s="259">
        <v>0</v>
      </c>
      <c r="G35" s="259">
        <v>0</v>
      </c>
      <c r="H35" s="259">
        <v>0</v>
      </c>
      <c r="I35" s="259">
        <v>0</v>
      </c>
      <c r="J35" s="259">
        <v>0</v>
      </c>
      <c r="K35" s="259">
        <v>0</v>
      </c>
      <c r="L35" s="259">
        <v>0</v>
      </c>
      <c r="M35" s="259">
        <v>0</v>
      </c>
      <c r="N35" s="259">
        <v>0</v>
      </c>
      <c r="O35" s="259">
        <v>0</v>
      </c>
      <c r="P35" s="259">
        <v>0</v>
      </c>
      <c r="Q35" s="259">
        <v>0</v>
      </c>
      <c r="R35" s="259">
        <v>0</v>
      </c>
      <c r="S35" s="259">
        <v>0</v>
      </c>
      <c r="T35" s="259">
        <v>0</v>
      </c>
      <c r="U35" s="259">
        <v>0</v>
      </c>
      <c r="V35" s="259">
        <v>0</v>
      </c>
      <c r="W35" s="259">
        <v>0</v>
      </c>
      <c r="X35" s="259">
        <v>0</v>
      </c>
      <c r="Y35" s="259">
        <v>0</v>
      </c>
      <c r="Z35" s="259">
        <v>0</v>
      </c>
      <c r="AA35" s="259">
        <v>0</v>
      </c>
      <c r="AB35" s="259">
        <v>0</v>
      </c>
      <c r="AC35" s="259">
        <v>0</v>
      </c>
      <c r="AD35" s="259">
        <v>0</v>
      </c>
      <c r="AE35" s="259">
        <v>0</v>
      </c>
    </row>
    <row r="36" spans="1:31" ht="16.5" hidden="1" customHeight="1">
      <c r="A36" s="256"/>
      <c r="B36" s="270" t="s">
        <v>184</v>
      </c>
      <c r="C36" s="271" t="s">
        <v>320</v>
      </c>
      <c r="D36" s="266">
        <v>0.04</v>
      </c>
      <c r="E36" s="259">
        <v>0</v>
      </c>
      <c r="F36" s="259">
        <v>0.04</v>
      </c>
      <c r="G36" s="259">
        <v>0</v>
      </c>
      <c r="H36" s="259">
        <v>0</v>
      </c>
      <c r="I36" s="259">
        <v>0</v>
      </c>
      <c r="J36" s="259">
        <v>0</v>
      </c>
      <c r="K36" s="259">
        <v>0</v>
      </c>
      <c r="L36" s="259">
        <v>0</v>
      </c>
      <c r="M36" s="259">
        <v>0</v>
      </c>
      <c r="N36" s="259">
        <v>0</v>
      </c>
      <c r="O36" s="259">
        <v>0</v>
      </c>
      <c r="P36" s="259">
        <v>0</v>
      </c>
      <c r="Q36" s="259">
        <v>0</v>
      </c>
      <c r="R36" s="259">
        <v>0</v>
      </c>
      <c r="S36" s="259">
        <v>0</v>
      </c>
      <c r="T36" s="259">
        <v>0</v>
      </c>
      <c r="U36" s="259">
        <v>0</v>
      </c>
      <c r="V36" s="259">
        <v>0</v>
      </c>
      <c r="W36" s="259">
        <v>0</v>
      </c>
      <c r="X36" s="259">
        <v>0</v>
      </c>
      <c r="Y36" s="259">
        <v>0</v>
      </c>
      <c r="Z36" s="259">
        <v>0</v>
      </c>
      <c r="AA36" s="259">
        <v>0</v>
      </c>
      <c r="AB36" s="259">
        <v>0</v>
      </c>
      <c r="AC36" s="259">
        <v>0</v>
      </c>
      <c r="AD36" s="259">
        <v>0</v>
      </c>
      <c r="AE36" s="259">
        <v>0</v>
      </c>
    </row>
    <row r="37" spans="1:31" hidden="1">
      <c r="A37" s="256"/>
      <c r="B37" s="270" t="s">
        <v>95</v>
      </c>
      <c r="C37" s="271" t="s">
        <v>321</v>
      </c>
      <c r="D37" s="266">
        <v>0</v>
      </c>
      <c r="E37" s="259">
        <v>0</v>
      </c>
      <c r="F37" s="259">
        <v>0</v>
      </c>
      <c r="G37" s="259">
        <v>0</v>
      </c>
      <c r="H37" s="259">
        <v>0</v>
      </c>
      <c r="I37" s="259">
        <v>0</v>
      </c>
      <c r="J37" s="259">
        <v>0</v>
      </c>
      <c r="K37" s="259">
        <v>0</v>
      </c>
      <c r="L37" s="259">
        <v>0</v>
      </c>
      <c r="M37" s="259">
        <v>0</v>
      </c>
      <c r="N37" s="259">
        <v>0</v>
      </c>
      <c r="O37" s="259">
        <v>0</v>
      </c>
      <c r="P37" s="259">
        <v>0</v>
      </c>
      <c r="Q37" s="259">
        <v>0</v>
      </c>
      <c r="R37" s="259">
        <v>0</v>
      </c>
      <c r="S37" s="259">
        <v>0</v>
      </c>
      <c r="T37" s="259">
        <v>0</v>
      </c>
      <c r="U37" s="259">
        <v>0</v>
      </c>
      <c r="V37" s="259">
        <v>0</v>
      </c>
      <c r="W37" s="259">
        <v>0</v>
      </c>
      <c r="X37" s="259">
        <v>0</v>
      </c>
      <c r="Y37" s="259">
        <v>0</v>
      </c>
      <c r="Z37" s="259">
        <v>0</v>
      </c>
      <c r="AA37" s="259">
        <v>0</v>
      </c>
      <c r="AB37" s="259">
        <v>0</v>
      </c>
      <c r="AC37" s="259">
        <v>0</v>
      </c>
      <c r="AD37" s="259">
        <v>0</v>
      </c>
      <c r="AE37" s="259">
        <v>0</v>
      </c>
    </row>
    <row r="38" spans="1:31" hidden="1">
      <c r="A38" s="256"/>
      <c r="B38" s="270" t="s">
        <v>322</v>
      </c>
      <c r="C38" s="271" t="s">
        <v>323</v>
      </c>
      <c r="D38" s="266">
        <v>0</v>
      </c>
      <c r="E38" s="259">
        <v>0</v>
      </c>
      <c r="F38" s="259">
        <v>0</v>
      </c>
      <c r="G38" s="259">
        <v>0</v>
      </c>
      <c r="H38" s="259">
        <v>0</v>
      </c>
      <c r="I38" s="259">
        <v>0</v>
      </c>
      <c r="J38" s="259">
        <v>0</v>
      </c>
      <c r="K38" s="259">
        <v>0</v>
      </c>
      <c r="L38" s="259">
        <v>0</v>
      </c>
      <c r="M38" s="259">
        <v>0</v>
      </c>
      <c r="N38" s="259">
        <v>0</v>
      </c>
      <c r="O38" s="259">
        <v>0</v>
      </c>
      <c r="P38" s="259">
        <v>0</v>
      </c>
      <c r="Q38" s="259">
        <v>0</v>
      </c>
      <c r="R38" s="259">
        <v>0</v>
      </c>
      <c r="S38" s="259">
        <v>0</v>
      </c>
      <c r="T38" s="259">
        <v>0</v>
      </c>
      <c r="U38" s="259">
        <v>0</v>
      </c>
      <c r="V38" s="259">
        <v>0</v>
      </c>
      <c r="W38" s="259">
        <v>0</v>
      </c>
      <c r="X38" s="259">
        <v>0</v>
      </c>
      <c r="Y38" s="259">
        <v>0</v>
      </c>
      <c r="Z38" s="259">
        <v>0</v>
      </c>
      <c r="AA38" s="259">
        <v>0</v>
      </c>
      <c r="AB38" s="259">
        <v>0</v>
      </c>
      <c r="AC38" s="259">
        <v>0</v>
      </c>
      <c r="AD38" s="259">
        <v>0</v>
      </c>
      <c r="AE38" s="259">
        <v>0</v>
      </c>
    </row>
    <row r="39" spans="1:31">
      <c r="A39" s="256"/>
      <c r="B39" s="270" t="s">
        <v>99</v>
      </c>
      <c r="C39" s="271" t="s">
        <v>324</v>
      </c>
      <c r="D39" s="266">
        <v>0.61</v>
      </c>
      <c r="E39" s="259">
        <v>0</v>
      </c>
      <c r="F39" s="259">
        <v>0.05</v>
      </c>
      <c r="G39" s="259">
        <v>0</v>
      </c>
      <c r="H39" s="259">
        <v>0</v>
      </c>
      <c r="I39" s="259">
        <v>0</v>
      </c>
      <c r="J39" s="259">
        <v>0</v>
      </c>
      <c r="K39" s="259">
        <v>0</v>
      </c>
      <c r="L39" s="259">
        <v>0</v>
      </c>
      <c r="M39" s="259">
        <v>0</v>
      </c>
      <c r="N39" s="259">
        <v>0</v>
      </c>
      <c r="O39" s="259">
        <v>0</v>
      </c>
      <c r="P39" s="259">
        <v>0</v>
      </c>
      <c r="Q39" s="259">
        <v>0</v>
      </c>
      <c r="R39" s="259">
        <v>0</v>
      </c>
      <c r="S39" s="259">
        <v>0</v>
      </c>
      <c r="T39" s="259">
        <v>0</v>
      </c>
      <c r="U39" s="259">
        <v>0.55999999999999994</v>
      </c>
      <c r="V39" s="259">
        <v>0</v>
      </c>
      <c r="W39" s="259">
        <v>0</v>
      </c>
      <c r="X39" s="259">
        <v>0</v>
      </c>
      <c r="Y39" s="259">
        <v>0</v>
      </c>
      <c r="Z39" s="259">
        <v>0</v>
      </c>
      <c r="AA39" s="259">
        <v>0</v>
      </c>
      <c r="AB39" s="259">
        <v>0</v>
      </c>
      <c r="AC39" s="259">
        <v>0</v>
      </c>
      <c r="AD39" s="259">
        <v>0</v>
      </c>
      <c r="AE39" s="259">
        <v>0</v>
      </c>
    </row>
    <row r="40" spans="1:31" ht="33" hidden="1">
      <c r="A40" s="256"/>
      <c r="B40" s="270" t="s">
        <v>325</v>
      </c>
      <c r="C40" s="271" t="s">
        <v>326</v>
      </c>
      <c r="D40" s="266">
        <v>0</v>
      </c>
      <c r="E40" s="259">
        <v>0</v>
      </c>
      <c r="F40" s="259">
        <v>0</v>
      </c>
      <c r="G40" s="259">
        <v>0</v>
      </c>
      <c r="H40" s="259">
        <v>0</v>
      </c>
      <c r="I40" s="259">
        <v>0</v>
      </c>
      <c r="J40" s="259">
        <v>0</v>
      </c>
      <c r="K40" s="259">
        <v>0</v>
      </c>
      <c r="L40" s="259">
        <v>0</v>
      </c>
      <c r="M40" s="259">
        <v>0</v>
      </c>
      <c r="N40" s="259">
        <v>0</v>
      </c>
      <c r="O40" s="259">
        <v>0</v>
      </c>
      <c r="P40" s="259">
        <v>0</v>
      </c>
      <c r="Q40" s="259">
        <v>0</v>
      </c>
      <c r="R40" s="259">
        <v>0</v>
      </c>
      <c r="S40" s="259">
        <v>0</v>
      </c>
      <c r="T40" s="259">
        <v>0</v>
      </c>
      <c r="U40" s="259">
        <v>0</v>
      </c>
      <c r="V40" s="259">
        <v>0</v>
      </c>
      <c r="W40" s="259">
        <v>0</v>
      </c>
      <c r="X40" s="259">
        <v>0</v>
      </c>
      <c r="Y40" s="259">
        <v>0</v>
      </c>
      <c r="Z40" s="259">
        <v>0</v>
      </c>
      <c r="AA40" s="259">
        <v>0</v>
      </c>
      <c r="AB40" s="259">
        <v>0</v>
      </c>
      <c r="AC40" s="259">
        <v>0</v>
      </c>
      <c r="AD40" s="259">
        <v>0</v>
      </c>
      <c r="AE40" s="259">
        <v>0</v>
      </c>
    </row>
    <row r="41" spans="1:31" hidden="1">
      <c r="A41" s="256"/>
      <c r="B41" s="270" t="s">
        <v>103</v>
      </c>
      <c r="C41" s="271" t="s">
        <v>104</v>
      </c>
      <c r="D41" s="266">
        <v>0</v>
      </c>
      <c r="E41" s="259">
        <v>0</v>
      </c>
      <c r="F41" s="259">
        <v>0</v>
      </c>
      <c r="G41" s="259">
        <v>0</v>
      </c>
      <c r="H41" s="259">
        <v>0</v>
      </c>
      <c r="I41" s="259">
        <v>0</v>
      </c>
      <c r="J41" s="259">
        <v>0</v>
      </c>
      <c r="K41" s="259">
        <v>0</v>
      </c>
      <c r="L41" s="259">
        <v>0</v>
      </c>
      <c r="M41" s="259">
        <v>0</v>
      </c>
      <c r="N41" s="259">
        <v>0</v>
      </c>
      <c r="O41" s="259">
        <v>0</v>
      </c>
      <c r="P41" s="259">
        <v>0</v>
      </c>
      <c r="Q41" s="259">
        <v>0</v>
      </c>
      <c r="R41" s="259">
        <v>0</v>
      </c>
      <c r="S41" s="259">
        <v>0</v>
      </c>
      <c r="T41" s="259">
        <v>0</v>
      </c>
      <c r="U41" s="259">
        <v>0</v>
      </c>
      <c r="V41" s="259">
        <v>0</v>
      </c>
      <c r="W41" s="259">
        <v>0</v>
      </c>
      <c r="X41" s="259">
        <v>0</v>
      </c>
      <c r="Y41" s="259">
        <v>0</v>
      </c>
      <c r="Z41" s="259">
        <v>0</v>
      </c>
      <c r="AA41" s="259">
        <v>0</v>
      </c>
      <c r="AB41" s="259">
        <v>0</v>
      </c>
      <c r="AC41" s="259">
        <v>0</v>
      </c>
      <c r="AD41" s="259">
        <v>0</v>
      </c>
      <c r="AE41" s="259">
        <v>0</v>
      </c>
    </row>
    <row r="42" spans="1:31" ht="16.5" hidden="1" customHeight="1">
      <c r="A42" s="272" t="s">
        <v>105</v>
      </c>
      <c r="B42" s="256" t="s">
        <v>106</v>
      </c>
      <c r="C42" s="257" t="s">
        <v>18</v>
      </c>
      <c r="D42" s="266">
        <v>0</v>
      </c>
      <c r="E42" s="259">
        <v>0</v>
      </c>
      <c r="F42" s="259">
        <v>0</v>
      </c>
      <c r="G42" s="259">
        <v>0</v>
      </c>
      <c r="H42" s="259">
        <v>0</v>
      </c>
      <c r="I42" s="259">
        <v>0</v>
      </c>
      <c r="J42" s="259">
        <v>0</v>
      </c>
      <c r="K42" s="259">
        <v>0</v>
      </c>
      <c r="L42" s="259">
        <v>0</v>
      </c>
      <c r="M42" s="259">
        <v>0</v>
      </c>
      <c r="N42" s="259">
        <v>0</v>
      </c>
      <c r="O42" s="259">
        <v>0</v>
      </c>
      <c r="P42" s="259">
        <v>0</v>
      </c>
      <c r="Q42" s="259">
        <v>0</v>
      </c>
      <c r="R42" s="259">
        <v>0</v>
      </c>
      <c r="S42" s="259">
        <v>0</v>
      </c>
      <c r="T42" s="259">
        <v>0</v>
      </c>
      <c r="U42" s="259">
        <v>0</v>
      </c>
      <c r="V42" s="259">
        <v>0</v>
      </c>
      <c r="W42" s="259">
        <v>0</v>
      </c>
      <c r="X42" s="259">
        <v>0</v>
      </c>
      <c r="Y42" s="259">
        <v>0</v>
      </c>
      <c r="Z42" s="259">
        <v>0</v>
      </c>
      <c r="AA42" s="259">
        <v>0</v>
      </c>
      <c r="AB42" s="259">
        <v>0</v>
      </c>
      <c r="AC42" s="259">
        <v>0</v>
      </c>
      <c r="AD42" s="259">
        <v>0</v>
      </c>
      <c r="AE42" s="259">
        <v>0</v>
      </c>
    </row>
    <row r="43" spans="1:31" ht="16.5" hidden="1" customHeight="1">
      <c r="A43" s="272" t="s">
        <v>107</v>
      </c>
      <c r="B43" s="256" t="s">
        <v>108</v>
      </c>
      <c r="C43" s="257" t="s">
        <v>19</v>
      </c>
      <c r="D43" s="266">
        <v>0</v>
      </c>
      <c r="E43" s="259">
        <v>0</v>
      </c>
      <c r="F43" s="259">
        <v>0</v>
      </c>
      <c r="G43" s="259">
        <v>0</v>
      </c>
      <c r="H43" s="259">
        <v>0</v>
      </c>
      <c r="I43" s="259">
        <v>0</v>
      </c>
      <c r="J43" s="259">
        <v>0</v>
      </c>
      <c r="K43" s="259">
        <v>0</v>
      </c>
      <c r="L43" s="259">
        <v>0</v>
      </c>
      <c r="M43" s="259">
        <v>0</v>
      </c>
      <c r="N43" s="259">
        <v>0</v>
      </c>
      <c r="O43" s="259">
        <v>0</v>
      </c>
      <c r="P43" s="259">
        <v>0</v>
      </c>
      <c r="Q43" s="259">
        <v>0</v>
      </c>
      <c r="R43" s="259">
        <v>0</v>
      </c>
      <c r="S43" s="259">
        <v>0</v>
      </c>
      <c r="T43" s="259">
        <v>0</v>
      </c>
      <c r="U43" s="259">
        <v>0</v>
      </c>
      <c r="V43" s="259">
        <v>0</v>
      </c>
      <c r="W43" s="259">
        <v>0</v>
      </c>
      <c r="X43" s="259">
        <v>0</v>
      </c>
      <c r="Y43" s="259">
        <v>0</v>
      </c>
      <c r="Z43" s="259">
        <v>0</v>
      </c>
      <c r="AA43" s="259">
        <v>0</v>
      </c>
      <c r="AB43" s="259">
        <v>0</v>
      </c>
      <c r="AC43" s="259">
        <v>0</v>
      </c>
      <c r="AD43" s="259">
        <v>0</v>
      </c>
      <c r="AE43" s="259">
        <v>0</v>
      </c>
    </row>
    <row r="44" spans="1:31" ht="16.5" customHeight="1">
      <c r="A44" s="256" t="s">
        <v>75</v>
      </c>
      <c r="B44" s="256" t="s">
        <v>110</v>
      </c>
      <c r="C44" s="257" t="s">
        <v>111</v>
      </c>
      <c r="D44" s="266">
        <v>0.02</v>
      </c>
      <c r="E44" s="259">
        <v>0</v>
      </c>
      <c r="F44" s="259">
        <v>0</v>
      </c>
      <c r="G44" s="259">
        <v>0</v>
      </c>
      <c r="H44" s="259">
        <v>0</v>
      </c>
      <c r="I44" s="259">
        <v>0</v>
      </c>
      <c r="J44" s="259">
        <v>0</v>
      </c>
      <c r="K44" s="259">
        <v>0</v>
      </c>
      <c r="L44" s="259">
        <v>0</v>
      </c>
      <c r="M44" s="259">
        <v>0</v>
      </c>
      <c r="N44" s="259">
        <v>0</v>
      </c>
      <c r="O44" s="259">
        <v>0</v>
      </c>
      <c r="P44" s="259">
        <v>0</v>
      </c>
      <c r="Q44" s="259">
        <v>0</v>
      </c>
      <c r="R44" s="259">
        <v>0</v>
      </c>
      <c r="S44" s="259">
        <v>0</v>
      </c>
      <c r="T44" s="259">
        <v>0</v>
      </c>
      <c r="U44" s="259">
        <v>0</v>
      </c>
      <c r="V44" s="259">
        <v>0</v>
      </c>
      <c r="W44" s="259">
        <v>0</v>
      </c>
      <c r="X44" s="259">
        <v>0</v>
      </c>
      <c r="Y44" s="259">
        <v>0</v>
      </c>
      <c r="Z44" s="259">
        <v>0</v>
      </c>
      <c r="AA44" s="259">
        <v>0</v>
      </c>
      <c r="AB44" s="259">
        <v>0</v>
      </c>
      <c r="AC44" s="259">
        <v>0</v>
      </c>
      <c r="AD44" s="259">
        <v>0</v>
      </c>
      <c r="AE44" s="259">
        <v>0.02</v>
      </c>
    </row>
    <row r="45" spans="1:31" ht="16.5" customHeight="1">
      <c r="A45" s="256" t="s">
        <v>78</v>
      </c>
      <c r="B45" s="256" t="s">
        <v>113</v>
      </c>
      <c r="C45" s="257" t="s">
        <v>114</v>
      </c>
      <c r="D45" s="258">
        <v>38.520000000000003</v>
      </c>
      <c r="E45" s="259">
        <v>0</v>
      </c>
      <c r="F45" s="259">
        <v>0</v>
      </c>
      <c r="G45" s="259">
        <v>0</v>
      </c>
      <c r="H45" s="259">
        <v>0</v>
      </c>
      <c r="I45" s="259">
        <v>0</v>
      </c>
      <c r="J45" s="259">
        <v>0</v>
      </c>
      <c r="K45" s="259">
        <v>0</v>
      </c>
      <c r="L45" s="259">
        <v>0</v>
      </c>
      <c r="M45" s="259">
        <v>0</v>
      </c>
      <c r="N45" s="259">
        <v>0</v>
      </c>
      <c r="O45" s="259">
        <v>0</v>
      </c>
      <c r="P45" s="259">
        <v>0</v>
      </c>
      <c r="Q45" s="259">
        <v>0</v>
      </c>
      <c r="R45" s="259">
        <v>0</v>
      </c>
      <c r="S45" s="259">
        <v>0</v>
      </c>
      <c r="T45" s="259">
        <v>0</v>
      </c>
      <c r="U45" s="259">
        <v>0</v>
      </c>
      <c r="V45" s="259">
        <v>0</v>
      </c>
      <c r="W45" s="259">
        <v>0</v>
      </c>
      <c r="X45" s="259">
        <v>0.25</v>
      </c>
      <c r="Y45" s="259">
        <v>2.4099999999999997</v>
      </c>
      <c r="Z45" s="259">
        <v>3.65</v>
      </c>
      <c r="AA45" s="259">
        <v>0.02</v>
      </c>
      <c r="AB45" s="259">
        <v>4.51</v>
      </c>
      <c r="AC45" s="259">
        <v>0.21</v>
      </c>
      <c r="AD45" s="259">
        <v>9.6300000000000008</v>
      </c>
      <c r="AE45" s="259">
        <v>17.840000000000003</v>
      </c>
    </row>
    <row r="46" spans="1:31" ht="16.5" customHeight="1">
      <c r="A46" s="256" t="s">
        <v>81</v>
      </c>
      <c r="B46" s="256" t="s">
        <v>116</v>
      </c>
      <c r="C46" s="257" t="s">
        <v>117</v>
      </c>
      <c r="D46" s="258">
        <v>46.182720000000003</v>
      </c>
      <c r="E46" s="259">
        <v>2.3099999999999996</v>
      </c>
      <c r="F46" s="259">
        <v>10.74</v>
      </c>
      <c r="G46" s="259">
        <v>0.28000000000000003</v>
      </c>
      <c r="H46" s="259">
        <v>7.0200000000000005</v>
      </c>
      <c r="I46" s="259">
        <v>0.01</v>
      </c>
      <c r="J46" s="259">
        <v>0.4</v>
      </c>
      <c r="K46" s="259">
        <v>0</v>
      </c>
      <c r="L46" s="259">
        <v>0.63</v>
      </c>
      <c r="M46" s="259">
        <v>0.1</v>
      </c>
      <c r="N46" s="259">
        <v>0</v>
      </c>
      <c r="O46" s="259">
        <v>0.28999999999999998</v>
      </c>
      <c r="P46" s="259">
        <v>0</v>
      </c>
      <c r="Q46" s="259">
        <v>0</v>
      </c>
      <c r="R46" s="259">
        <v>0.05</v>
      </c>
      <c r="S46" s="259">
        <v>0.43000000000000005</v>
      </c>
      <c r="T46" s="259">
        <v>0.21000000000000002</v>
      </c>
      <c r="U46" s="259">
        <v>0.26999999999999996</v>
      </c>
      <c r="V46" s="259">
        <v>16.20702</v>
      </c>
      <c r="W46" s="259">
        <v>7.0357000000000003</v>
      </c>
      <c r="X46" s="259">
        <v>0</v>
      </c>
      <c r="Y46" s="259">
        <v>0</v>
      </c>
      <c r="Z46" s="259">
        <v>0</v>
      </c>
      <c r="AA46" s="259">
        <v>0.02</v>
      </c>
      <c r="AB46" s="259">
        <v>0</v>
      </c>
      <c r="AC46" s="259">
        <v>0.13999999999999999</v>
      </c>
      <c r="AD46" s="259">
        <v>0.04</v>
      </c>
      <c r="AE46" s="259">
        <v>0</v>
      </c>
    </row>
    <row r="47" spans="1:31" ht="16.5" customHeight="1">
      <c r="A47" s="256" t="s">
        <v>84</v>
      </c>
      <c r="B47" s="256" t="s">
        <v>119</v>
      </c>
      <c r="C47" s="257" t="s">
        <v>120</v>
      </c>
      <c r="D47" s="258">
        <v>1.1340000000000001</v>
      </c>
      <c r="E47" s="259">
        <v>0</v>
      </c>
      <c r="F47" s="259">
        <v>0</v>
      </c>
      <c r="G47" s="259">
        <v>0</v>
      </c>
      <c r="H47" s="259">
        <v>0</v>
      </c>
      <c r="I47" s="259">
        <v>0</v>
      </c>
      <c r="J47" s="259">
        <v>0</v>
      </c>
      <c r="K47" s="259">
        <v>0</v>
      </c>
      <c r="L47" s="259">
        <v>0</v>
      </c>
      <c r="M47" s="259">
        <v>0</v>
      </c>
      <c r="N47" s="259">
        <v>0</v>
      </c>
      <c r="O47" s="259">
        <v>0</v>
      </c>
      <c r="P47" s="259">
        <v>0</v>
      </c>
      <c r="Q47" s="259">
        <v>4.0000000000000001E-3</v>
      </c>
      <c r="R47" s="259">
        <v>0.01</v>
      </c>
      <c r="S47" s="259">
        <v>0</v>
      </c>
      <c r="T47" s="259">
        <v>0</v>
      </c>
      <c r="U47" s="259">
        <v>0</v>
      </c>
      <c r="V47" s="259">
        <v>0</v>
      </c>
      <c r="W47" s="259">
        <v>0</v>
      </c>
      <c r="X47" s="259">
        <v>1.07</v>
      </c>
      <c r="Y47" s="259">
        <v>0</v>
      </c>
      <c r="Z47" s="259">
        <v>0</v>
      </c>
      <c r="AA47" s="259">
        <v>0</v>
      </c>
      <c r="AB47" s="259">
        <v>0.05</v>
      </c>
      <c r="AC47" s="259">
        <v>0</v>
      </c>
      <c r="AD47" s="259">
        <v>0</v>
      </c>
      <c r="AE47" s="259">
        <v>0</v>
      </c>
    </row>
    <row r="48" spans="1:31" ht="31.5" hidden="1" customHeight="1">
      <c r="A48" s="256" t="s">
        <v>121</v>
      </c>
      <c r="B48" s="256" t="s">
        <v>122</v>
      </c>
      <c r="C48" s="257" t="s">
        <v>123</v>
      </c>
      <c r="D48" s="273">
        <v>0</v>
      </c>
      <c r="E48" s="259">
        <v>0</v>
      </c>
      <c r="F48" s="259">
        <v>0</v>
      </c>
      <c r="G48" s="259">
        <v>0</v>
      </c>
      <c r="H48" s="259">
        <v>0</v>
      </c>
      <c r="I48" s="259">
        <v>0</v>
      </c>
      <c r="J48" s="259">
        <v>0</v>
      </c>
      <c r="K48" s="259">
        <v>0</v>
      </c>
      <c r="L48" s="259">
        <v>0</v>
      </c>
      <c r="M48" s="259">
        <v>0</v>
      </c>
      <c r="N48" s="259">
        <v>0</v>
      </c>
      <c r="O48" s="259">
        <v>0</v>
      </c>
      <c r="P48" s="259">
        <v>0</v>
      </c>
      <c r="Q48" s="259">
        <v>0</v>
      </c>
      <c r="R48" s="259">
        <v>0</v>
      </c>
      <c r="S48" s="259">
        <v>0</v>
      </c>
      <c r="T48" s="259">
        <v>0</v>
      </c>
      <c r="U48" s="259">
        <v>0</v>
      </c>
      <c r="V48" s="259">
        <v>0</v>
      </c>
      <c r="W48" s="259">
        <v>0</v>
      </c>
      <c r="X48" s="259">
        <v>0</v>
      </c>
      <c r="Y48" s="259">
        <v>0</v>
      </c>
      <c r="Z48" s="259">
        <v>0</v>
      </c>
      <c r="AA48" s="259">
        <v>0</v>
      </c>
      <c r="AB48" s="259">
        <v>0</v>
      </c>
      <c r="AC48" s="259">
        <v>0</v>
      </c>
      <c r="AD48" s="259">
        <v>0</v>
      </c>
      <c r="AE48" s="259">
        <v>0</v>
      </c>
    </row>
    <row r="49" spans="1:31" hidden="1">
      <c r="A49" s="256" t="s">
        <v>124</v>
      </c>
      <c r="B49" s="256" t="s">
        <v>125</v>
      </c>
      <c r="C49" s="257" t="s">
        <v>126</v>
      </c>
      <c r="D49" s="273">
        <v>0</v>
      </c>
      <c r="E49" s="259">
        <v>0</v>
      </c>
      <c r="F49" s="259">
        <v>0</v>
      </c>
      <c r="G49" s="259">
        <v>0</v>
      </c>
      <c r="H49" s="259">
        <v>0</v>
      </c>
      <c r="I49" s="259">
        <v>0</v>
      </c>
      <c r="J49" s="259">
        <v>0</v>
      </c>
      <c r="K49" s="259">
        <v>0</v>
      </c>
      <c r="L49" s="259">
        <v>0</v>
      </c>
      <c r="M49" s="259">
        <v>0</v>
      </c>
      <c r="N49" s="259">
        <v>0</v>
      </c>
      <c r="O49" s="259">
        <v>0</v>
      </c>
      <c r="P49" s="259">
        <v>0</v>
      </c>
      <c r="Q49" s="259">
        <v>0</v>
      </c>
      <c r="R49" s="259">
        <v>0</v>
      </c>
      <c r="S49" s="259">
        <v>0</v>
      </c>
      <c r="T49" s="259">
        <v>0</v>
      </c>
      <c r="U49" s="259">
        <v>0</v>
      </c>
      <c r="V49" s="259">
        <v>0</v>
      </c>
      <c r="W49" s="259">
        <v>0</v>
      </c>
      <c r="X49" s="259">
        <v>0</v>
      </c>
      <c r="Y49" s="259">
        <v>0</v>
      </c>
      <c r="Z49" s="259">
        <v>0</v>
      </c>
      <c r="AA49" s="259">
        <v>0</v>
      </c>
      <c r="AB49" s="259">
        <v>0</v>
      </c>
      <c r="AC49" s="259">
        <v>0</v>
      </c>
      <c r="AD49" s="259">
        <v>0</v>
      </c>
      <c r="AE49" s="259">
        <v>0</v>
      </c>
    </row>
    <row r="50" spans="1:31" ht="16.5" customHeight="1">
      <c r="A50" s="256" t="s">
        <v>105</v>
      </c>
      <c r="B50" s="256" t="s">
        <v>128</v>
      </c>
      <c r="C50" s="257" t="s">
        <v>129</v>
      </c>
      <c r="D50" s="273">
        <v>1.1499999999999999</v>
      </c>
      <c r="E50" s="259">
        <v>0</v>
      </c>
      <c r="F50" s="259">
        <v>0</v>
      </c>
      <c r="G50" s="259">
        <v>0.11</v>
      </c>
      <c r="H50" s="259">
        <v>0.64999999999999991</v>
      </c>
      <c r="I50" s="259">
        <v>0</v>
      </c>
      <c r="J50" s="259">
        <v>0</v>
      </c>
      <c r="K50" s="259">
        <v>0</v>
      </c>
      <c r="L50" s="259">
        <v>0</v>
      </c>
      <c r="M50" s="259">
        <v>0</v>
      </c>
      <c r="N50" s="259">
        <v>0</v>
      </c>
      <c r="O50" s="259">
        <v>0</v>
      </c>
      <c r="P50" s="259">
        <v>0</v>
      </c>
      <c r="Q50" s="259">
        <v>0</v>
      </c>
      <c r="R50" s="259">
        <v>0</v>
      </c>
      <c r="S50" s="259">
        <v>0</v>
      </c>
      <c r="T50" s="259">
        <v>0</v>
      </c>
      <c r="U50" s="259">
        <v>6.9999999999999993E-2</v>
      </c>
      <c r="V50" s="259">
        <v>0</v>
      </c>
      <c r="W50" s="259">
        <v>0</v>
      </c>
      <c r="X50" s="259">
        <v>0</v>
      </c>
      <c r="Y50" s="259">
        <v>0</v>
      </c>
      <c r="Z50" s="259">
        <v>0</v>
      </c>
      <c r="AA50" s="259">
        <v>0</v>
      </c>
      <c r="AB50" s="259">
        <v>0.32</v>
      </c>
      <c r="AC50" s="259">
        <v>0</v>
      </c>
      <c r="AD50" s="259">
        <v>0</v>
      </c>
      <c r="AE50" s="259">
        <v>0</v>
      </c>
    </row>
    <row r="51" spans="1:31" ht="33">
      <c r="A51" s="256" t="s">
        <v>107</v>
      </c>
      <c r="B51" s="256" t="s">
        <v>131</v>
      </c>
      <c r="C51" s="257" t="s">
        <v>132</v>
      </c>
      <c r="D51" s="273">
        <v>6.080000000000001</v>
      </c>
      <c r="E51" s="259">
        <v>0</v>
      </c>
      <c r="F51" s="259">
        <v>2.67</v>
      </c>
      <c r="G51" s="259">
        <v>0</v>
      </c>
      <c r="H51" s="259">
        <v>1.23</v>
      </c>
      <c r="I51" s="259">
        <v>0</v>
      </c>
      <c r="J51" s="259">
        <v>0</v>
      </c>
      <c r="K51" s="259">
        <v>0</v>
      </c>
      <c r="L51" s="259">
        <v>0</v>
      </c>
      <c r="M51" s="259">
        <v>0</v>
      </c>
      <c r="N51" s="259">
        <v>0</v>
      </c>
      <c r="O51" s="259">
        <v>0</v>
      </c>
      <c r="P51" s="259">
        <v>0</v>
      </c>
      <c r="Q51" s="259">
        <v>0</v>
      </c>
      <c r="R51" s="259">
        <v>0</v>
      </c>
      <c r="S51" s="259">
        <v>0</v>
      </c>
      <c r="T51" s="259">
        <v>0</v>
      </c>
      <c r="U51" s="259">
        <v>0</v>
      </c>
      <c r="V51" s="259">
        <v>0</v>
      </c>
      <c r="W51" s="259">
        <v>0</v>
      </c>
      <c r="X51" s="259">
        <v>0</v>
      </c>
      <c r="Y51" s="259">
        <v>0</v>
      </c>
      <c r="Z51" s="259">
        <v>0.5</v>
      </c>
      <c r="AA51" s="259">
        <v>0</v>
      </c>
      <c r="AB51" s="259">
        <v>0.37</v>
      </c>
      <c r="AC51" s="259">
        <v>0.04</v>
      </c>
      <c r="AD51" s="259">
        <v>1.24</v>
      </c>
      <c r="AE51" s="259">
        <v>0.03</v>
      </c>
    </row>
    <row r="52" spans="1:31" ht="16.5" customHeight="1">
      <c r="A52" s="256" t="s">
        <v>109</v>
      </c>
      <c r="B52" s="256" t="s">
        <v>134</v>
      </c>
      <c r="C52" s="257" t="s">
        <v>135</v>
      </c>
      <c r="D52" s="273">
        <v>1.0899999999999999</v>
      </c>
      <c r="E52" s="259">
        <v>1.0899999999999999</v>
      </c>
      <c r="F52" s="259">
        <v>0</v>
      </c>
      <c r="G52" s="259">
        <v>0</v>
      </c>
      <c r="H52" s="259">
        <v>0</v>
      </c>
      <c r="I52" s="259">
        <v>0</v>
      </c>
      <c r="J52" s="259">
        <v>0</v>
      </c>
      <c r="K52" s="259">
        <v>0</v>
      </c>
      <c r="L52" s="259">
        <v>0</v>
      </c>
      <c r="M52" s="259">
        <v>0</v>
      </c>
      <c r="N52" s="259">
        <v>0</v>
      </c>
      <c r="O52" s="259">
        <v>0</v>
      </c>
      <c r="P52" s="259">
        <v>0</v>
      </c>
      <c r="Q52" s="259">
        <v>0</v>
      </c>
      <c r="R52" s="259">
        <v>0</v>
      </c>
      <c r="S52" s="259">
        <v>0</v>
      </c>
      <c r="T52" s="259">
        <v>0</v>
      </c>
      <c r="U52" s="259">
        <v>0</v>
      </c>
      <c r="V52" s="259">
        <v>0</v>
      </c>
      <c r="W52" s="259">
        <v>0</v>
      </c>
      <c r="X52" s="259">
        <v>0</v>
      </c>
      <c r="Y52" s="259">
        <v>0</v>
      </c>
      <c r="Z52" s="259">
        <v>0</v>
      </c>
      <c r="AA52" s="259">
        <v>0</v>
      </c>
      <c r="AB52" s="259">
        <v>0</v>
      </c>
      <c r="AC52" s="259">
        <v>0</v>
      </c>
      <c r="AD52" s="259">
        <v>0</v>
      </c>
      <c r="AE52" s="259">
        <v>0</v>
      </c>
    </row>
    <row r="53" spans="1:31" ht="16.5" customHeight="1">
      <c r="A53" s="256" t="s">
        <v>112</v>
      </c>
      <c r="B53" s="256" t="s">
        <v>137</v>
      </c>
      <c r="C53" s="257" t="s">
        <v>138</v>
      </c>
      <c r="D53" s="273">
        <v>6.9999999999999993E-2</v>
      </c>
      <c r="E53" s="259">
        <v>0</v>
      </c>
      <c r="F53" s="259">
        <v>0</v>
      </c>
      <c r="G53" s="259">
        <v>0</v>
      </c>
      <c r="H53" s="259">
        <v>0</v>
      </c>
      <c r="I53" s="259">
        <v>0</v>
      </c>
      <c r="J53" s="259">
        <v>0</v>
      </c>
      <c r="K53" s="259">
        <v>0</v>
      </c>
      <c r="L53" s="259">
        <v>0</v>
      </c>
      <c r="M53" s="259">
        <v>0</v>
      </c>
      <c r="N53" s="259">
        <v>0</v>
      </c>
      <c r="O53" s="259">
        <v>0.01</v>
      </c>
      <c r="P53" s="259">
        <v>0</v>
      </c>
      <c r="Q53" s="259">
        <v>0</v>
      </c>
      <c r="R53" s="259">
        <v>0</v>
      </c>
      <c r="S53" s="259">
        <v>0</v>
      </c>
      <c r="T53" s="259">
        <v>0</v>
      </c>
      <c r="U53" s="259">
        <v>0</v>
      </c>
      <c r="V53" s="259">
        <v>0</v>
      </c>
      <c r="W53" s="259">
        <v>0</v>
      </c>
      <c r="X53" s="259">
        <v>0</v>
      </c>
      <c r="Y53" s="259">
        <v>0</v>
      </c>
      <c r="Z53" s="259">
        <v>0</v>
      </c>
      <c r="AA53" s="259">
        <v>0</v>
      </c>
      <c r="AB53" s="259">
        <v>0.06</v>
      </c>
      <c r="AC53" s="259">
        <v>0</v>
      </c>
      <c r="AD53" s="259">
        <v>0</v>
      </c>
      <c r="AE53" s="259">
        <v>0</v>
      </c>
    </row>
    <row r="54" spans="1:31" ht="16.5" customHeight="1">
      <c r="A54" s="256" t="s">
        <v>115</v>
      </c>
      <c r="B54" s="256" t="s">
        <v>140</v>
      </c>
      <c r="C54" s="257" t="s">
        <v>141</v>
      </c>
      <c r="D54" s="273">
        <v>9.754999999999999</v>
      </c>
      <c r="E54" s="259">
        <v>1.18</v>
      </c>
      <c r="F54" s="259">
        <v>0.79</v>
      </c>
      <c r="G54" s="259">
        <v>0</v>
      </c>
      <c r="H54" s="259">
        <v>0</v>
      </c>
      <c r="I54" s="259">
        <v>0</v>
      </c>
      <c r="J54" s="259">
        <v>0</v>
      </c>
      <c r="K54" s="259">
        <v>0</v>
      </c>
      <c r="L54" s="259">
        <v>0</v>
      </c>
      <c r="M54" s="259">
        <v>5.0000000000000001E-3</v>
      </c>
      <c r="N54" s="259">
        <v>0</v>
      </c>
      <c r="O54" s="259">
        <v>1.72</v>
      </c>
      <c r="P54" s="259">
        <v>0</v>
      </c>
      <c r="Q54" s="259">
        <v>0</v>
      </c>
      <c r="R54" s="259">
        <v>0</v>
      </c>
      <c r="S54" s="259">
        <v>0</v>
      </c>
      <c r="T54" s="259">
        <v>0</v>
      </c>
      <c r="U54" s="259">
        <v>0.04</v>
      </c>
      <c r="V54" s="259">
        <v>4.33</v>
      </c>
      <c r="W54" s="259">
        <v>0</v>
      </c>
      <c r="X54" s="259">
        <v>0</v>
      </c>
      <c r="Y54" s="259">
        <v>0</v>
      </c>
      <c r="Z54" s="259">
        <v>0</v>
      </c>
      <c r="AA54" s="259">
        <v>0</v>
      </c>
      <c r="AB54" s="259">
        <v>0</v>
      </c>
      <c r="AC54" s="259">
        <v>0.44</v>
      </c>
      <c r="AD54" s="259">
        <v>0.64</v>
      </c>
      <c r="AE54" s="259">
        <v>0.61</v>
      </c>
    </row>
    <row r="55" spans="1:31" ht="16.5" customHeight="1">
      <c r="A55" s="256" t="s">
        <v>118</v>
      </c>
      <c r="B55" s="256" t="s">
        <v>143</v>
      </c>
      <c r="C55" s="257" t="s">
        <v>144</v>
      </c>
      <c r="D55" s="273">
        <v>1</v>
      </c>
      <c r="E55" s="259">
        <v>0</v>
      </c>
      <c r="F55" s="259">
        <v>0</v>
      </c>
      <c r="G55" s="259">
        <v>0</v>
      </c>
      <c r="H55" s="259">
        <v>0.05</v>
      </c>
      <c r="I55" s="259">
        <v>0</v>
      </c>
      <c r="J55" s="259">
        <v>0</v>
      </c>
      <c r="K55" s="259">
        <v>0</v>
      </c>
      <c r="L55" s="259">
        <v>0</v>
      </c>
      <c r="M55" s="259">
        <v>0</v>
      </c>
      <c r="N55" s="259">
        <v>0</v>
      </c>
      <c r="O55" s="259">
        <v>0</v>
      </c>
      <c r="P55" s="259">
        <v>0</v>
      </c>
      <c r="Q55" s="259">
        <v>0</v>
      </c>
      <c r="R55" s="259">
        <v>0</v>
      </c>
      <c r="S55" s="259">
        <v>0</v>
      </c>
      <c r="T55" s="259">
        <v>0</v>
      </c>
      <c r="U55" s="259">
        <v>0</v>
      </c>
      <c r="V55" s="259">
        <v>0.01</v>
      </c>
      <c r="W55" s="259">
        <v>0.05</v>
      </c>
      <c r="X55" s="259">
        <v>0</v>
      </c>
      <c r="Y55" s="259">
        <v>0</v>
      </c>
      <c r="Z55" s="259">
        <v>0.17</v>
      </c>
      <c r="AA55" s="259">
        <v>0</v>
      </c>
      <c r="AB55" s="259">
        <v>0.72</v>
      </c>
      <c r="AC55" s="259">
        <v>0</v>
      </c>
      <c r="AD55" s="259">
        <v>0</v>
      </c>
      <c r="AE55" s="259">
        <v>0</v>
      </c>
    </row>
    <row r="56" spans="1:31" ht="16.5" hidden="1" customHeight="1">
      <c r="A56" s="256" t="s">
        <v>145</v>
      </c>
      <c r="B56" s="256" t="s">
        <v>327</v>
      </c>
      <c r="C56" s="257" t="s">
        <v>147</v>
      </c>
      <c r="D56" s="273">
        <v>0</v>
      </c>
      <c r="E56" s="259">
        <v>0</v>
      </c>
      <c r="F56" s="259">
        <v>0</v>
      </c>
      <c r="G56" s="259">
        <v>0</v>
      </c>
      <c r="H56" s="259">
        <v>0</v>
      </c>
      <c r="I56" s="259">
        <v>0</v>
      </c>
      <c r="J56" s="259">
        <v>0</v>
      </c>
      <c r="K56" s="259">
        <v>0</v>
      </c>
      <c r="L56" s="259">
        <v>0</v>
      </c>
      <c r="M56" s="259">
        <v>0</v>
      </c>
      <c r="N56" s="259">
        <v>0</v>
      </c>
      <c r="O56" s="259">
        <v>0</v>
      </c>
      <c r="P56" s="259">
        <v>0</v>
      </c>
      <c r="Q56" s="259">
        <v>0</v>
      </c>
      <c r="R56" s="259">
        <v>0</v>
      </c>
      <c r="S56" s="259">
        <v>0</v>
      </c>
      <c r="T56" s="259">
        <v>0</v>
      </c>
      <c r="U56" s="259">
        <v>0</v>
      </c>
      <c r="V56" s="259">
        <v>0</v>
      </c>
      <c r="W56" s="259">
        <v>0</v>
      </c>
      <c r="X56" s="259">
        <v>0</v>
      </c>
      <c r="Y56" s="259">
        <v>0</v>
      </c>
      <c r="Z56" s="259">
        <v>0</v>
      </c>
      <c r="AA56" s="259">
        <v>0</v>
      </c>
      <c r="AB56" s="259">
        <v>0</v>
      </c>
      <c r="AC56" s="259">
        <v>0</v>
      </c>
      <c r="AD56" s="259">
        <v>0</v>
      </c>
      <c r="AE56" s="259">
        <v>0</v>
      </c>
    </row>
    <row r="57" spans="1:31" ht="16.5" hidden="1" customHeight="1">
      <c r="A57" s="256" t="s">
        <v>148</v>
      </c>
      <c r="B57" s="256" t="s">
        <v>149</v>
      </c>
      <c r="C57" s="257" t="s">
        <v>150</v>
      </c>
      <c r="D57" s="273">
        <v>0</v>
      </c>
      <c r="E57" s="259">
        <v>0</v>
      </c>
      <c r="F57" s="259">
        <v>0</v>
      </c>
      <c r="G57" s="259">
        <v>0</v>
      </c>
      <c r="H57" s="259">
        <v>0</v>
      </c>
      <c r="I57" s="259">
        <v>0</v>
      </c>
      <c r="J57" s="259">
        <v>0</v>
      </c>
      <c r="K57" s="259">
        <v>0</v>
      </c>
      <c r="L57" s="259">
        <v>0</v>
      </c>
      <c r="M57" s="259">
        <v>0</v>
      </c>
      <c r="N57" s="259">
        <v>0</v>
      </c>
      <c r="O57" s="259">
        <v>0</v>
      </c>
      <c r="P57" s="259">
        <v>0</v>
      </c>
      <c r="Q57" s="259">
        <v>0</v>
      </c>
      <c r="R57" s="259">
        <v>0</v>
      </c>
      <c r="S57" s="259">
        <v>0</v>
      </c>
      <c r="T57" s="259">
        <v>0</v>
      </c>
      <c r="U57" s="259">
        <v>0</v>
      </c>
      <c r="V57" s="259">
        <v>0</v>
      </c>
      <c r="W57" s="259">
        <v>0</v>
      </c>
      <c r="X57" s="259">
        <v>0</v>
      </c>
      <c r="Y57" s="259">
        <v>0</v>
      </c>
      <c r="Z57" s="259">
        <v>0</v>
      </c>
      <c r="AA57" s="259">
        <v>0</v>
      </c>
      <c r="AB57" s="259">
        <v>0</v>
      </c>
      <c r="AC57" s="259">
        <v>0</v>
      </c>
      <c r="AD57" s="259">
        <v>0</v>
      </c>
      <c r="AE57" s="259">
        <v>0</v>
      </c>
    </row>
    <row r="58" spans="1:31" ht="16.5" customHeight="1">
      <c r="A58" s="274" t="s">
        <v>121</v>
      </c>
      <c r="B58" s="274" t="s">
        <v>152</v>
      </c>
      <c r="C58" s="275" t="s">
        <v>153</v>
      </c>
      <c r="D58" s="276">
        <v>0.56000000000000005</v>
      </c>
      <c r="E58" s="277">
        <v>0</v>
      </c>
      <c r="F58" s="277">
        <v>0</v>
      </c>
      <c r="G58" s="277">
        <v>0</v>
      </c>
      <c r="H58" s="277">
        <v>0</v>
      </c>
      <c r="I58" s="277">
        <v>0</v>
      </c>
      <c r="J58" s="277">
        <v>0</v>
      </c>
      <c r="K58" s="277">
        <v>0</v>
      </c>
      <c r="L58" s="277">
        <v>0</v>
      </c>
      <c r="M58" s="277">
        <v>0</v>
      </c>
      <c r="N58" s="277">
        <v>0</v>
      </c>
      <c r="O58" s="277">
        <v>0</v>
      </c>
      <c r="P58" s="277">
        <v>0</v>
      </c>
      <c r="Q58" s="277">
        <v>0</v>
      </c>
      <c r="R58" s="277">
        <v>0</v>
      </c>
      <c r="S58" s="277">
        <v>0</v>
      </c>
      <c r="T58" s="277">
        <v>0</v>
      </c>
      <c r="U58" s="277">
        <v>0</v>
      </c>
      <c r="V58" s="277">
        <v>0</v>
      </c>
      <c r="W58" s="277">
        <v>0</v>
      </c>
      <c r="X58" s="277">
        <v>0</v>
      </c>
      <c r="Y58" s="277">
        <v>0</v>
      </c>
      <c r="Z58" s="277">
        <v>0</v>
      </c>
      <c r="AA58" s="277">
        <v>0</v>
      </c>
      <c r="AB58" s="277">
        <v>0</v>
      </c>
      <c r="AC58" s="277">
        <v>0</v>
      </c>
      <c r="AD58" s="277">
        <v>0</v>
      </c>
      <c r="AE58" s="277">
        <v>0.56000000000000005</v>
      </c>
    </row>
  </sheetData>
  <mergeCells count="9">
    <mergeCell ref="A1:H1"/>
    <mergeCell ref="A2:H2"/>
    <mergeCell ref="A3:H3"/>
    <mergeCell ref="E4:H4"/>
    <mergeCell ref="A5:A6"/>
    <mergeCell ref="B5:B6"/>
    <mergeCell ref="C5:C6"/>
    <mergeCell ref="D5:D6"/>
    <mergeCell ref="E5:AE5"/>
  </mergeCells>
  <printOptions horizontalCentered="1"/>
  <pageMargins left="0.24" right="0.16" top="1.1200000000000001" bottom="0.59055118110236227" header="0.31496062992125984" footer="0.31496062992125984"/>
  <pageSetup paperSize="9" scale="76" orientation="landscape" r:id="rId1"/>
  <headerFooter>
    <oddFooter>&amp;C&amp;P</oddFooter>
  </headerFooter>
  <rowBreaks count="1" manualBreakCount="1">
    <brk id="3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3"/>
  <sheetViews>
    <sheetView showZeros="0" view="pageBreakPreview" zoomScaleSheetLayoutView="100" workbookViewId="0">
      <pane xSplit="3" ySplit="6" topLeftCell="D16" activePane="bottomRight" state="frozen"/>
      <selection pane="topRight" activeCell="D1" sqref="D1"/>
      <selection pane="bottomLeft" activeCell="A6" sqref="A6"/>
      <selection pane="bottomRight" activeCell="E29" sqref="E29"/>
    </sheetView>
  </sheetViews>
  <sheetFormatPr defaultColWidth="6.69140625" defaultRowHeight="13"/>
  <cols>
    <col min="1" max="1" width="4.69140625" style="223" customWidth="1"/>
    <col min="2" max="2" width="26.84375" style="223" customWidth="1"/>
    <col min="3" max="3" width="6.07421875" style="241" customWidth="1"/>
    <col min="4" max="4" width="12" style="223" bestFit="1" customWidth="1"/>
    <col min="5" max="6" width="7.4609375" style="223" customWidth="1"/>
    <col min="7" max="7" width="7.69140625" style="223" customWidth="1"/>
    <col min="8" max="16" width="7.3046875" style="223" bestFit="1" customWidth="1"/>
    <col min="17" max="17" width="6.84375" style="223" bestFit="1" customWidth="1"/>
    <col min="18" max="23" width="7.3046875" style="223" bestFit="1" customWidth="1"/>
    <col min="24" max="25" width="6.69140625" style="223" customWidth="1"/>
    <col min="26" max="26" width="5.765625" style="223" customWidth="1"/>
    <col min="27" max="27" width="7.07421875" style="223" customWidth="1"/>
    <col min="28" max="28" width="6.4609375" style="223" customWidth="1"/>
    <col min="29" max="30" width="5" style="223" bestFit="1" customWidth="1"/>
    <col min="31" max="31" width="6.23046875" style="223" bestFit="1" customWidth="1"/>
    <col min="32" max="256" width="6.69140625" style="223"/>
    <col min="257" max="257" width="4.69140625" style="223" customWidth="1"/>
    <col min="258" max="258" width="34.69140625" style="223" customWidth="1"/>
    <col min="259" max="259" width="6.07421875" style="223" customWidth="1"/>
    <col min="260" max="260" width="11.4609375" style="223" customWidth="1"/>
    <col min="261" max="264" width="5.69140625" style="223" customWidth="1"/>
    <col min="265" max="512" width="6.69140625" style="223"/>
    <col min="513" max="513" width="4.69140625" style="223" customWidth="1"/>
    <col min="514" max="514" width="34.69140625" style="223" customWidth="1"/>
    <col min="515" max="515" width="6.07421875" style="223" customWidth="1"/>
    <col min="516" max="516" width="11.4609375" style="223" customWidth="1"/>
    <col min="517" max="520" width="5.69140625" style="223" customWidth="1"/>
    <col min="521" max="768" width="6.69140625" style="223"/>
    <col min="769" max="769" width="4.69140625" style="223" customWidth="1"/>
    <col min="770" max="770" width="34.69140625" style="223" customWidth="1"/>
    <col min="771" max="771" width="6.07421875" style="223" customWidth="1"/>
    <col min="772" max="772" width="11.4609375" style="223" customWidth="1"/>
    <col min="773" max="776" width="5.69140625" style="223" customWidth="1"/>
    <col min="777" max="1024" width="6.69140625" style="223"/>
    <col min="1025" max="1025" width="4.69140625" style="223" customWidth="1"/>
    <col min="1026" max="1026" width="34.69140625" style="223" customWidth="1"/>
    <col min="1027" max="1027" width="6.07421875" style="223" customWidth="1"/>
    <col min="1028" max="1028" width="11.4609375" style="223" customWidth="1"/>
    <col min="1029" max="1032" width="5.69140625" style="223" customWidth="1"/>
    <col min="1033" max="1280" width="6.69140625" style="223"/>
    <col min="1281" max="1281" width="4.69140625" style="223" customWidth="1"/>
    <col min="1282" max="1282" width="34.69140625" style="223" customWidth="1"/>
    <col min="1283" max="1283" width="6.07421875" style="223" customWidth="1"/>
    <col min="1284" max="1284" width="11.4609375" style="223" customWidth="1"/>
    <col min="1285" max="1288" width="5.69140625" style="223" customWidth="1"/>
    <col min="1289" max="1536" width="6.69140625" style="223"/>
    <col min="1537" max="1537" width="4.69140625" style="223" customWidth="1"/>
    <col min="1538" max="1538" width="34.69140625" style="223" customWidth="1"/>
    <col min="1539" max="1539" width="6.07421875" style="223" customWidth="1"/>
    <col min="1540" max="1540" width="11.4609375" style="223" customWidth="1"/>
    <col min="1541" max="1544" width="5.69140625" style="223" customWidth="1"/>
    <col min="1545" max="1792" width="6.69140625" style="223"/>
    <col min="1793" max="1793" width="4.69140625" style="223" customWidth="1"/>
    <col min="1794" max="1794" width="34.69140625" style="223" customWidth="1"/>
    <col min="1795" max="1795" width="6.07421875" style="223" customWidth="1"/>
    <col min="1796" max="1796" width="11.4609375" style="223" customWidth="1"/>
    <col min="1797" max="1800" width="5.69140625" style="223" customWidth="1"/>
    <col min="1801" max="2048" width="6.69140625" style="223"/>
    <col min="2049" max="2049" width="4.69140625" style="223" customWidth="1"/>
    <col min="2050" max="2050" width="34.69140625" style="223" customWidth="1"/>
    <col min="2051" max="2051" width="6.07421875" style="223" customWidth="1"/>
    <col min="2052" max="2052" width="11.4609375" style="223" customWidth="1"/>
    <col min="2053" max="2056" width="5.69140625" style="223" customWidth="1"/>
    <col min="2057" max="2304" width="6.69140625" style="223"/>
    <col min="2305" max="2305" width="4.69140625" style="223" customWidth="1"/>
    <col min="2306" max="2306" width="34.69140625" style="223" customWidth="1"/>
    <col min="2307" max="2307" width="6.07421875" style="223" customWidth="1"/>
    <col min="2308" max="2308" width="11.4609375" style="223" customWidth="1"/>
    <col min="2309" max="2312" width="5.69140625" style="223" customWidth="1"/>
    <col min="2313" max="2560" width="6.69140625" style="223"/>
    <col min="2561" max="2561" width="4.69140625" style="223" customWidth="1"/>
    <col min="2562" max="2562" width="34.69140625" style="223" customWidth="1"/>
    <col min="2563" max="2563" width="6.07421875" style="223" customWidth="1"/>
    <col min="2564" max="2564" width="11.4609375" style="223" customWidth="1"/>
    <col min="2565" max="2568" width="5.69140625" style="223" customWidth="1"/>
    <col min="2569" max="2816" width="6.69140625" style="223"/>
    <col min="2817" max="2817" width="4.69140625" style="223" customWidth="1"/>
    <col min="2818" max="2818" width="34.69140625" style="223" customWidth="1"/>
    <col min="2819" max="2819" width="6.07421875" style="223" customWidth="1"/>
    <col min="2820" max="2820" width="11.4609375" style="223" customWidth="1"/>
    <col min="2821" max="2824" width="5.69140625" style="223" customWidth="1"/>
    <col min="2825" max="3072" width="6.69140625" style="223"/>
    <col min="3073" max="3073" width="4.69140625" style="223" customWidth="1"/>
    <col min="3074" max="3074" width="34.69140625" style="223" customWidth="1"/>
    <col min="3075" max="3075" width="6.07421875" style="223" customWidth="1"/>
    <col min="3076" max="3076" width="11.4609375" style="223" customWidth="1"/>
    <col min="3077" max="3080" width="5.69140625" style="223" customWidth="1"/>
    <col min="3081" max="3328" width="6.69140625" style="223"/>
    <col min="3329" max="3329" width="4.69140625" style="223" customWidth="1"/>
    <col min="3330" max="3330" width="34.69140625" style="223" customWidth="1"/>
    <col min="3331" max="3331" width="6.07421875" style="223" customWidth="1"/>
    <col min="3332" max="3332" width="11.4609375" style="223" customWidth="1"/>
    <col min="3333" max="3336" width="5.69140625" style="223" customWidth="1"/>
    <col min="3337" max="3584" width="6.69140625" style="223"/>
    <col min="3585" max="3585" width="4.69140625" style="223" customWidth="1"/>
    <col min="3586" max="3586" width="34.69140625" style="223" customWidth="1"/>
    <col min="3587" max="3587" width="6.07421875" style="223" customWidth="1"/>
    <col min="3588" max="3588" width="11.4609375" style="223" customWidth="1"/>
    <col min="3589" max="3592" width="5.69140625" style="223" customWidth="1"/>
    <col min="3593" max="3840" width="6.69140625" style="223"/>
    <col min="3841" max="3841" width="4.69140625" style="223" customWidth="1"/>
    <col min="3842" max="3842" width="34.69140625" style="223" customWidth="1"/>
    <col min="3843" max="3843" width="6.07421875" style="223" customWidth="1"/>
    <col min="3844" max="3844" width="11.4609375" style="223" customWidth="1"/>
    <col min="3845" max="3848" width="5.69140625" style="223" customWidth="1"/>
    <col min="3849" max="4096" width="6.69140625" style="223"/>
    <col min="4097" max="4097" width="4.69140625" style="223" customWidth="1"/>
    <col min="4098" max="4098" width="34.69140625" style="223" customWidth="1"/>
    <col min="4099" max="4099" width="6.07421875" style="223" customWidth="1"/>
    <col min="4100" max="4100" width="11.4609375" style="223" customWidth="1"/>
    <col min="4101" max="4104" width="5.69140625" style="223" customWidth="1"/>
    <col min="4105" max="4352" width="6.69140625" style="223"/>
    <col min="4353" max="4353" width="4.69140625" style="223" customWidth="1"/>
    <col min="4354" max="4354" width="34.69140625" style="223" customWidth="1"/>
    <col min="4355" max="4355" width="6.07421875" style="223" customWidth="1"/>
    <col min="4356" max="4356" width="11.4609375" style="223" customWidth="1"/>
    <col min="4357" max="4360" width="5.69140625" style="223" customWidth="1"/>
    <col min="4361" max="4608" width="6.69140625" style="223"/>
    <col min="4609" max="4609" width="4.69140625" style="223" customWidth="1"/>
    <col min="4610" max="4610" width="34.69140625" style="223" customWidth="1"/>
    <col min="4611" max="4611" width="6.07421875" style="223" customWidth="1"/>
    <col min="4612" max="4612" width="11.4609375" style="223" customWidth="1"/>
    <col min="4613" max="4616" width="5.69140625" style="223" customWidth="1"/>
    <col min="4617" max="4864" width="6.69140625" style="223"/>
    <col min="4865" max="4865" width="4.69140625" style="223" customWidth="1"/>
    <col min="4866" max="4866" width="34.69140625" style="223" customWidth="1"/>
    <col min="4867" max="4867" width="6.07421875" style="223" customWidth="1"/>
    <col min="4868" max="4868" width="11.4609375" style="223" customWidth="1"/>
    <col min="4869" max="4872" width="5.69140625" style="223" customWidth="1"/>
    <col min="4873" max="5120" width="6.69140625" style="223"/>
    <col min="5121" max="5121" width="4.69140625" style="223" customWidth="1"/>
    <col min="5122" max="5122" width="34.69140625" style="223" customWidth="1"/>
    <col min="5123" max="5123" width="6.07421875" style="223" customWidth="1"/>
    <col min="5124" max="5124" width="11.4609375" style="223" customWidth="1"/>
    <col min="5125" max="5128" width="5.69140625" style="223" customWidth="1"/>
    <col min="5129" max="5376" width="6.69140625" style="223"/>
    <col min="5377" max="5377" width="4.69140625" style="223" customWidth="1"/>
    <col min="5378" max="5378" width="34.69140625" style="223" customWidth="1"/>
    <col min="5379" max="5379" width="6.07421875" style="223" customWidth="1"/>
    <col min="5380" max="5380" width="11.4609375" style="223" customWidth="1"/>
    <col min="5381" max="5384" width="5.69140625" style="223" customWidth="1"/>
    <col min="5385" max="5632" width="6.69140625" style="223"/>
    <col min="5633" max="5633" width="4.69140625" style="223" customWidth="1"/>
    <col min="5634" max="5634" width="34.69140625" style="223" customWidth="1"/>
    <col min="5635" max="5635" width="6.07421875" style="223" customWidth="1"/>
    <col min="5636" max="5636" width="11.4609375" style="223" customWidth="1"/>
    <col min="5637" max="5640" width="5.69140625" style="223" customWidth="1"/>
    <col min="5641" max="5888" width="6.69140625" style="223"/>
    <col min="5889" max="5889" width="4.69140625" style="223" customWidth="1"/>
    <col min="5890" max="5890" width="34.69140625" style="223" customWidth="1"/>
    <col min="5891" max="5891" width="6.07421875" style="223" customWidth="1"/>
    <col min="5892" max="5892" width="11.4609375" style="223" customWidth="1"/>
    <col min="5893" max="5896" width="5.69140625" style="223" customWidth="1"/>
    <col min="5897" max="6144" width="6.69140625" style="223"/>
    <col min="6145" max="6145" width="4.69140625" style="223" customWidth="1"/>
    <col min="6146" max="6146" width="34.69140625" style="223" customWidth="1"/>
    <col min="6147" max="6147" width="6.07421875" style="223" customWidth="1"/>
    <col min="6148" max="6148" width="11.4609375" style="223" customWidth="1"/>
    <col min="6149" max="6152" width="5.69140625" style="223" customWidth="1"/>
    <col min="6153" max="6400" width="6.69140625" style="223"/>
    <col min="6401" max="6401" width="4.69140625" style="223" customWidth="1"/>
    <col min="6402" max="6402" width="34.69140625" style="223" customWidth="1"/>
    <col min="6403" max="6403" width="6.07421875" style="223" customWidth="1"/>
    <col min="6404" max="6404" width="11.4609375" style="223" customWidth="1"/>
    <col min="6405" max="6408" width="5.69140625" style="223" customWidth="1"/>
    <col min="6409" max="6656" width="6.69140625" style="223"/>
    <col min="6657" max="6657" width="4.69140625" style="223" customWidth="1"/>
    <col min="6658" max="6658" width="34.69140625" style="223" customWidth="1"/>
    <col min="6659" max="6659" width="6.07421875" style="223" customWidth="1"/>
    <col min="6660" max="6660" width="11.4609375" style="223" customWidth="1"/>
    <col min="6661" max="6664" width="5.69140625" style="223" customWidth="1"/>
    <col min="6665" max="6912" width="6.69140625" style="223"/>
    <col min="6913" max="6913" width="4.69140625" style="223" customWidth="1"/>
    <col min="6914" max="6914" width="34.69140625" style="223" customWidth="1"/>
    <col min="6915" max="6915" width="6.07421875" style="223" customWidth="1"/>
    <col min="6916" max="6916" width="11.4609375" style="223" customWidth="1"/>
    <col min="6917" max="6920" width="5.69140625" style="223" customWidth="1"/>
    <col min="6921" max="7168" width="6.69140625" style="223"/>
    <col min="7169" max="7169" width="4.69140625" style="223" customWidth="1"/>
    <col min="7170" max="7170" width="34.69140625" style="223" customWidth="1"/>
    <col min="7171" max="7171" width="6.07421875" style="223" customWidth="1"/>
    <col min="7172" max="7172" width="11.4609375" style="223" customWidth="1"/>
    <col min="7173" max="7176" width="5.69140625" style="223" customWidth="1"/>
    <col min="7177" max="7424" width="6.69140625" style="223"/>
    <col min="7425" max="7425" width="4.69140625" style="223" customWidth="1"/>
    <col min="7426" max="7426" width="34.69140625" style="223" customWidth="1"/>
    <col min="7427" max="7427" width="6.07421875" style="223" customWidth="1"/>
    <col min="7428" max="7428" width="11.4609375" style="223" customWidth="1"/>
    <col min="7429" max="7432" width="5.69140625" style="223" customWidth="1"/>
    <col min="7433" max="7680" width="6.69140625" style="223"/>
    <col min="7681" max="7681" width="4.69140625" style="223" customWidth="1"/>
    <col min="7682" max="7682" width="34.69140625" style="223" customWidth="1"/>
    <col min="7683" max="7683" width="6.07421875" style="223" customWidth="1"/>
    <col min="7684" max="7684" width="11.4609375" style="223" customWidth="1"/>
    <col min="7685" max="7688" width="5.69140625" style="223" customWidth="1"/>
    <col min="7689" max="7936" width="6.69140625" style="223"/>
    <col min="7937" max="7937" width="4.69140625" style="223" customWidth="1"/>
    <col min="7938" max="7938" width="34.69140625" style="223" customWidth="1"/>
    <col min="7939" max="7939" width="6.07421875" style="223" customWidth="1"/>
    <col min="7940" max="7940" width="11.4609375" style="223" customWidth="1"/>
    <col min="7941" max="7944" width="5.69140625" style="223" customWidth="1"/>
    <col min="7945" max="8192" width="6.69140625" style="223"/>
    <col min="8193" max="8193" width="4.69140625" style="223" customWidth="1"/>
    <col min="8194" max="8194" width="34.69140625" style="223" customWidth="1"/>
    <col min="8195" max="8195" width="6.07421875" style="223" customWidth="1"/>
    <col min="8196" max="8196" width="11.4609375" style="223" customWidth="1"/>
    <col min="8197" max="8200" width="5.69140625" style="223" customWidth="1"/>
    <col min="8201" max="8448" width="6.69140625" style="223"/>
    <col min="8449" max="8449" width="4.69140625" style="223" customWidth="1"/>
    <col min="8450" max="8450" width="34.69140625" style="223" customWidth="1"/>
    <col min="8451" max="8451" width="6.07421875" style="223" customWidth="1"/>
    <col min="8452" max="8452" width="11.4609375" style="223" customWidth="1"/>
    <col min="8453" max="8456" width="5.69140625" style="223" customWidth="1"/>
    <col min="8457" max="8704" width="6.69140625" style="223"/>
    <col min="8705" max="8705" width="4.69140625" style="223" customWidth="1"/>
    <col min="8706" max="8706" width="34.69140625" style="223" customWidth="1"/>
    <col min="8707" max="8707" width="6.07421875" style="223" customWidth="1"/>
    <col min="8708" max="8708" width="11.4609375" style="223" customWidth="1"/>
    <col min="8709" max="8712" width="5.69140625" style="223" customWidth="1"/>
    <col min="8713" max="8960" width="6.69140625" style="223"/>
    <col min="8961" max="8961" width="4.69140625" style="223" customWidth="1"/>
    <col min="8962" max="8962" width="34.69140625" style="223" customWidth="1"/>
    <col min="8963" max="8963" width="6.07421875" style="223" customWidth="1"/>
    <col min="8964" max="8964" width="11.4609375" style="223" customWidth="1"/>
    <col min="8965" max="8968" width="5.69140625" style="223" customWidth="1"/>
    <col min="8969" max="9216" width="6.69140625" style="223"/>
    <col min="9217" max="9217" width="4.69140625" style="223" customWidth="1"/>
    <col min="9218" max="9218" width="34.69140625" style="223" customWidth="1"/>
    <col min="9219" max="9219" width="6.07421875" style="223" customWidth="1"/>
    <col min="9220" max="9220" width="11.4609375" style="223" customWidth="1"/>
    <col min="9221" max="9224" width="5.69140625" style="223" customWidth="1"/>
    <col min="9225" max="9472" width="6.69140625" style="223"/>
    <col min="9473" max="9473" width="4.69140625" style="223" customWidth="1"/>
    <col min="9474" max="9474" width="34.69140625" style="223" customWidth="1"/>
    <col min="9475" max="9475" width="6.07421875" style="223" customWidth="1"/>
    <col min="9476" max="9476" width="11.4609375" style="223" customWidth="1"/>
    <col min="9477" max="9480" width="5.69140625" style="223" customWidth="1"/>
    <col min="9481" max="9728" width="6.69140625" style="223"/>
    <col min="9729" max="9729" width="4.69140625" style="223" customWidth="1"/>
    <col min="9730" max="9730" width="34.69140625" style="223" customWidth="1"/>
    <col min="9731" max="9731" width="6.07421875" style="223" customWidth="1"/>
    <col min="9732" max="9732" width="11.4609375" style="223" customWidth="1"/>
    <col min="9733" max="9736" width="5.69140625" style="223" customWidth="1"/>
    <col min="9737" max="9984" width="6.69140625" style="223"/>
    <col min="9985" max="9985" width="4.69140625" style="223" customWidth="1"/>
    <col min="9986" max="9986" width="34.69140625" style="223" customWidth="1"/>
    <col min="9987" max="9987" width="6.07421875" style="223" customWidth="1"/>
    <col min="9988" max="9988" width="11.4609375" style="223" customWidth="1"/>
    <col min="9989" max="9992" width="5.69140625" style="223" customWidth="1"/>
    <col min="9993" max="10240" width="6.69140625" style="223"/>
    <col min="10241" max="10241" width="4.69140625" style="223" customWidth="1"/>
    <col min="10242" max="10242" width="34.69140625" style="223" customWidth="1"/>
    <col min="10243" max="10243" width="6.07421875" style="223" customWidth="1"/>
    <col min="10244" max="10244" width="11.4609375" style="223" customWidth="1"/>
    <col min="10245" max="10248" width="5.69140625" style="223" customWidth="1"/>
    <col min="10249" max="10496" width="6.69140625" style="223"/>
    <col min="10497" max="10497" width="4.69140625" style="223" customWidth="1"/>
    <col min="10498" max="10498" width="34.69140625" style="223" customWidth="1"/>
    <col min="10499" max="10499" width="6.07421875" style="223" customWidth="1"/>
    <col min="10500" max="10500" width="11.4609375" style="223" customWidth="1"/>
    <col min="10501" max="10504" width="5.69140625" style="223" customWidth="1"/>
    <col min="10505" max="10752" width="6.69140625" style="223"/>
    <col min="10753" max="10753" width="4.69140625" style="223" customWidth="1"/>
    <col min="10754" max="10754" width="34.69140625" style="223" customWidth="1"/>
    <col min="10755" max="10755" width="6.07421875" style="223" customWidth="1"/>
    <col min="10756" max="10756" width="11.4609375" style="223" customWidth="1"/>
    <col min="10757" max="10760" width="5.69140625" style="223" customWidth="1"/>
    <col min="10761" max="11008" width="6.69140625" style="223"/>
    <col min="11009" max="11009" width="4.69140625" style="223" customWidth="1"/>
    <col min="11010" max="11010" width="34.69140625" style="223" customWidth="1"/>
    <col min="11011" max="11011" width="6.07421875" style="223" customWidth="1"/>
    <col min="11012" max="11012" width="11.4609375" style="223" customWidth="1"/>
    <col min="11013" max="11016" width="5.69140625" style="223" customWidth="1"/>
    <col min="11017" max="11264" width="6.69140625" style="223"/>
    <col min="11265" max="11265" width="4.69140625" style="223" customWidth="1"/>
    <col min="11266" max="11266" width="34.69140625" style="223" customWidth="1"/>
    <col min="11267" max="11267" width="6.07421875" style="223" customWidth="1"/>
    <col min="11268" max="11268" width="11.4609375" style="223" customWidth="1"/>
    <col min="11269" max="11272" width="5.69140625" style="223" customWidth="1"/>
    <col min="11273" max="11520" width="6.69140625" style="223"/>
    <col min="11521" max="11521" width="4.69140625" style="223" customWidth="1"/>
    <col min="11522" max="11522" width="34.69140625" style="223" customWidth="1"/>
    <col min="11523" max="11523" width="6.07421875" style="223" customWidth="1"/>
    <col min="11524" max="11524" width="11.4609375" style="223" customWidth="1"/>
    <col min="11525" max="11528" width="5.69140625" style="223" customWidth="1"/>
    <col min="11529" max="11776" width="6.69140625" style="223"/>
    <col min="11777" max="11777" width="4.69140625" style="223" customWidth="1"/>
    <col min="11778" max="11778" width="34.69140625" style="223" customWidth="1"/>
    <col min="11779" max="11779" width="6.07421875" style="223" customWidth="1"/>
    <col min="11780" max="11780" width="11.4609375" style="223" customWidth="1"/>
    <col min="11781" max="11784" width="5.69140625" style="223" customWidth="1"/>
    <col min="11785" max="12032" width="6.69140625" style="223"/>
    <col min="12033" max="12033" width="4.69140625" style="223" customWidth="1"/>
    <col min="12034" max="12034" width="34.69140625" style="223" customWidth="1"/>
    <col min="12035" max="12035" width="6.07421875" style="223" customWidth="1"/>
    <col min="12036" max="12036" width="11.4609375" style="223" customWidth="1"/>
    <col min="12037" max="12040" width="5.69140625" style="223" customWidth="1"/>
    <col min="12041" max="12288" width="6.69140625" style="223"/>
    <col min="12289" max="12289" width="4.69140625" style="223" customWidth="1"/>
    <col min="12290" max="12290" width="34.69140625" style="223" customWidth="1"/>
    <col min="12291" max="12291" width="6.07421875" style="223" customWidth="1"/>
    <col min="12292" max="12292" width="11.4609375" style="223" customWidth="1"/>
    <col min="12293" max="12296" width="5.69140625" style="223" customWidth="1"/>
    <col min="12297" max="12544" width="6.69140625" style="223"/>
    <col min="12545" max="12545" width="4.69140625" style="223" customWidth="1"/>
    <col min="12546" max="12546" width="34.69140625" style="223" customWidth="1"/>
    <col min="12547" max="12547" width="6.07421875" style="223" customWidth="1"/>
    <col min="12548" max="12548" width="11.4609375" style="223" customWidth="1"/>
    <col min="12549" max="12552" width="5.69140625" style="223" customWidth="1"/>
    <col min="12553" max="12800" width="6.69140625" style="223"/>
    <col min="12801" max="12801" width="4.69140625" style="223" customWidth="1"/>
    <col min="12802" max="12802" width="34.69140625" style="223" customWidth="1"/>
    <col min="12803" max="12803" width="6.07421875" style="223" customWidth="1"/>
    <col min="12804" max="12804" width="11.4609375" style="223" customWidth="1"/>
    <col min="12805" max="12808" width="5.69140625" style="223" customWidth="1"/>
    <col min="12809" max="13056" width="6.69140625" style="223"/>
    <col min="13057" max="13057" width="4.69140625" style="223" customWidth="1"/>
    <col min="13058" max="13058" width="34.69140625" style="223" customWidth="1"/>
    <col min="13059" max="13059" width="6.07421875" style="223" customWidth="1"/>
    <col min="13060" max="13060" width="11.4609375" style="223" customWidth="1"/>
    <col min="13061" max="13064" width="5.69140625" style="223" customWidth="1"/>
    <col min="13065" max="13312" width="6.69140625" style="223"/>
    <col min="13313" max="13313" width="4.69140625" style="223" customWidth="1"/>
    <col min="13314" max="13314" width="34.69140625" style="223" customWidth="1"/>
    <col min="13315" max="13315" width="6.07421875" style="223" customWidth="1"/>
    <col min="13316" max="13316" width="11.4609375" style="223" customWidth="1"/>
    <col min="13317" max="13320" width="5.69140625" style="223" customWidth="1"/>
    <col min="13321" max="13568" width="6.69140625" style="223"/>
    <col min="13569" max="13569" width="4.69140625" style="223" customWidth="1"/>
    <col min="13570" max="13570" width="34.69140625" style="223" customWidth="1"/>
    <col min="13571" max="13571" width="6.07421875" style="223" customWidth="1"/>
    <col min="13572" max="13572" width="11.4609375" style="223" customWidth="1"/>
    <col min="13573" max="13576" width="5.69140625" style="223" customWidth="1"/>
    <col min="13577" max="13824" width="6.69140625" style="223"/>
    <col min="13825" max="13825" width="4.69140625" style="223" customWidth="1"/>
    <col min="13826" max="13826" width="34.69140625" style="223" customWidth="1"/>
    <col min="13827" max="13827" width="6.07421875" style="223" customWidth="1"/>
    <col min="13828" max="13828" width="11.4609375" style="223" customWidth="1"/>
    <col min="13829" max="13832" width="5.69140625" style="223" customWidth="1"/>
    <col min="13833" max="14080" width="6.69140625" style="223"/>
    <col min="14081" max="14081" width="4.69140625" style="223" customWidth="1"/>
    <col min="14082" max="14082" width="34.69140625" style="223" customWidth="1"/>
    <col min="14083" max="14083" width="6.07421875" style="223" customWidth="1"/>
    <col min="14084" max="14084" width="11.4609375" style="223" customWidth="1"/>
    <col min="14085" max="14088" width="5.69140625" style="223" customWidth="1"/>
    <col min="14089" max="14336" width="6.69140625" style="223"/>
    <col min="14337" max="14337" width="4.69140625" style="223" customWidth="1"/>
    <col min="14338" max="14338" width="34.69140625" style="223" customWidth="1"/>
    <col min="14339" max="14339" width="6.07421875" style="223" customWidth="1"/>
    <col min="14340" max="14340" width="11.4609375" style="223" customWidth="1"/>
    <col min="14341" max="14344" width="5.69140625" style="223" customWidth="1"/>
    <col min="14345" max="14592" width="6.69140625" style="223"/>
    <col min="14593" max="14593" width="4.69140625" style="223" customWidth="1"/>
    <col min="14594" max="14594" width="34.69140625" style="223" customWidth="1"/>
    <col min="14595" max="14595" width="6.07421875" style="223" customWidth="1"/>
    <col min="14596" max="14596" width="11.4609375" style="223" customWidth="1"/>
    <col min="14597" max="14600" width="5.69140625" style="223" customWidth="1"/>
    <col min="14601" max="14848" width="6.69140625" style="223"/>
    <col min="14849" max="14849" width="4.69140625" style="223" customWidth="1"/>
    <col min="14850" max="14850" width="34.69140625" style="223" customWidth="1"/>
    <col min="14851" max="14851" width="6.07421875" style="223" customWidth="1"/>
    <col min="14852" max="14852" width="11.4609375" style="223" customWidth="1"/>
    <col min="14853" max="14856" width="5.69140625" style="223" customWidth="1"/>
    <col min="14857" max="15104" width="6.69140625" style="223"/>
    <col min="15105" max="15105" width="4.69140625" style="223" customWidth="1"/>
    <col min="15106" max="15106" width="34.69140625" style="223" customWidth="1"/>
    <col min="15107" max="15107" width="6.07421875" style="223" customWidth="1"/>
    <col min="15108" max="15108" width="11.4609375" style="223" customWidth="1"/>
    <col min="15109" max="15112" width="5.69140625" style="223" customWidth="1"/>
    <col min="15113" max="15360" width="6.69140625" style="223"/>
    <col min="15361" max="15361" width="4.69140625" style="223" customWidth="1"/>
    <col min="15362" max="15362" width="34.69140625" style="223" customWidth="1"/>
    <col min="15363" max="15363" width="6.07421875" style="223" customWidth="1"/>
    <col min="15364" max="15364" width="11.4609375" style="223" customWidth="1"/>
    <col min="15365" max="15368" width="5.69140625" style="223" customWidth="1"/>
    <col min="15369" max="15616" width="6.69140625" style="223"/>
    <col min="15617" max="15617" width="4.69140625" style="223" customWidth="1"/>
    <col min="15618" max="15618" width="34.69140625" style="223" customWidth="1"/>
    <col min="15619" max="15619" width="6.07421875" style="223" customWidth="1"/>
    <col min="15620" max="15620" width="11.4609375" style="223" customWidth="1"/>
    <col min="15621" max="15624" width="5.69140625" style="223" customWidth="1"/>
    <col min="15625" max="15872" width="6.69140625" style="223"/>
    <col min="15873" max="15873" width="4.69140625" style="223" customWidth="1"/>
    <col min="15874" max="15874" width="34.69140625" style="223" customWidth="1"/>
    <col min="15875" max="15875" width="6.07421875" style="223" customWidth="1"/>
    <col min="15876" max="15876" width="11.4609375" style="223" customWidth="1"/>
    <col min="15877" max="15880" width="5.69140625" style="223" customWidth="1"/>
    <col min="15881" max="16128" width="6.69140625" style="223"/>
    <col min="16129" max="16129" width="4.69140625" style="223" customWidth="1"/>
    <col min="16130" max="16130" width="34.69140625" style="223" customWidth="1"/>
    <col min="16131" max="16131" width="6.07421875" style="223" customWidth="1"/>
    <col min="16132" max="16132" width="11.4609375" style="223" customWidth="1"/>
    <col min="16133" max="16136" width="5.69140625" style="223" customWidth="1"/>
    <col min="16137" max="16384" width="6.69140625" style="223"/>
  </cols>
  <sheetData>
    <row r="1" spans="1:31" ht="17.5">
      <c r="A1" s="1027" t="s">
        <v>1151</v>
      </c>
      <c r="B1" s="1027"/>
      <c r="C1" s="1027"/>
      <c r="D1" s="1027"/>
      <c r="E1" s="1027"/>
      <c r="F1" s="1027"/>
      <c r="G1" s="1027"/>
      <c r="H1" s="1027"/>
    </row>
    <row r="2" spans="1:31" ht="15.5" hidden="1">
      <c r="A2" s="1118" t="s">
        <v>405</v>
      </c>
      <c r="B2" s="1119"/>
      <c r="C2" s="1119"/>
      <c r="D2" s="1119"/>
      <c r="E2" s="1119"/>
      <c r="F2" s="1119"/>
      <c r="G2" s="1119"/>
      <c r="H2" s="1119"/>
    </row>
    <row r="3" spans="1:31" ht="16.5" hidden="1">
      <c r="A3" s="1067" t="s">
        <v>343</v>
      </c>
      <c r="B3" s="1067"/>
      <c r="C3" s="1067"/>
      <c r="D3" s="1067"/>
      <c r="E3" s="1067"/>
      <c r="F3" s="1067"/>
      <c r="G3" s="1067"/>
      <c r="H3" s="1067"/>
      <c r="I3" s="918"/>
      <c r="J3" s="918"/>
    </row>
    <row r="4" spans="1:31" ht="15" customHeight="1">
      <c r="A4" s="224"/>
      <c r="B4" s="225"/>
      <c r="C4" s="225"/>
      <c r="D4" s="226"/>
      <c r="E4" s="1022" t="s">
        <v>155</v>
      </c>
      <c r="F4" s="1022"/>
      <c r="G4" s="1022"/>
      <c r="H4" s="1022"/>
    </row>
    <row r="5" spans="1:31" ht="15" customHeight="1">
      <c r="A5" s="1021" t="s">
        <v>0</v>
      </c>
      <c r="B5" s="1058" t="s">
        <v>37</v>
      </c>
      <c r="C5" s="1060" t="s">
        <v>38</v>
      </c>
      <c r="D5" s="1104" t="s">
        <v>156</v>
      </c>
      <c r="E5" s="1116" t="s">
        <v>373</v>
      </c>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row>
    <row r="6" spans="1:31" ht="57" customHeight="1">
      <c r="A6" s="1021"/>
      <c r="B6" s="1059"/>
      <c r="C6" s="1061"/>
      <c r="D6" s="1105"/>
      <c r="E6" s="808" t="s">
        <v>374</v>
      </c>
      <c r="F6" s="808" t="s">
        <v>375</v>
      </c>
      <c r="G6" s="808" t="s">
        <v>376</v>
      </c>
      <c r="H6" s="808" t="s">
        <v>377</v>
      </c>
      <c r="I6" s="808" t="s">
        <v>378</v>
      </c>
      <c r="J6" s="808" t="s">
        <v>379</v>
      </c>
      <c r="K6" s="808" t="s">
        <v>380</v>
      </c>
      <c r="L6" s="808" t="s">
        <v>381</v>
      </c>
      <c r="M6" s="808" t="s">
        <v>382</v>
      </c>
      <c r="N6" s="808" t="s">
        <v>383</v>
      </c>
      <c r="O6" s="808" t="s">
        <v>384</v>
      </c>
      <c r="P6" s="808" t="s">
        <v>385</v>
      </c>
      <c r="Q6" s="808" t="s">
        <v>386</v>
      </c>
      <c r="R6" s="808" t="s">
        <v>387</v>
      </c>
      <c r="S6" s="808" t="s">
        <v>388</v>
      </c>
      <c r="T6" s="808" t="s">
        <v>389</v>
      </c>
      <c r="U6" s="808" t="s">
        <v>390</v>
      </c>
      <c r="V6" s="808" t="s">
        <v>391</v>
      </c>
      <c r="W6" s="808" t="s">
        <v>392</v>
      </c>
      <c r="X6" s="808" t="s">
        <v>393</v>
      </c>
      <c r="Y6" s="808" t="s">
        <v>394</v>
      </c>
      <c r="Z6" s="808" t="s">
        <v>395</v>
      </c>
      <c r="AA6" s="808" t="s">
        <v>396</v>
      </c>
      <c r="AB6" s="808" t="s">
        <v>397</v>
      </c>
      <c r="AC6" s="808" t="s">
        <v>398</v>
      </c>
      <c r="AD6" s="808" t="s">
        <v>399</v>
      </c>
      <c r="AE6" s="808" t="s">
        <v>400</v>
      </c>
    </row>
    <row r="7" spans="1:31" s="229" customFormat="1" ht="17.25" customHeight="1">
      <c r="A7" s="227" t="s">
        <v>202</v>
      </c>
      <c r="B7" s="227" t="s">
        <v>203</v>
      </c>
      <c r="C7" s="227" t="s">
        <v>204</v>
      </c>
      <c r="D7" s="228" t="s">
        <v>1206</v>
      </c>
      <c r="E7" s="192" t="s">
        <v>206</v>
      </c>
      <c r="F7" s="193">
        <v>-6</v>
      </c>
      <c r="G7" s="192">
        <v>-7</v>
      </c>
      <c r="H7" s="193">
        <v>-8</v>
      </c>
      <c r="I7" s="192">
        <v>-9</v>
      </c>
      <c r="J7" s="193">
        <v>-10</v>
      </c>
      <c r="K7" s="192">
        <v>-11</v>
      </c>
      <c r="L7" s="193">
        <v>-12</v>
      </c>
      <c r="M7" s="192">
        <v>-13</v>
      </c>
      <c r="N7" s="193">
        <v>-14</v>
      </c>
      <c r="O7" s="192">
        <v>-15</v>
      </c>
      <c r="P7" s="193">
        <v>-16</v>
      </c>
      <c r="Q7" s="192">
        <v>-17</v>
      </c>
      <c r="R7" s="193">
        <v>-18</v>
      </c>
      <c r="S7" s="192">
        <v>-19</v>
      </c>
      <c r="T7" s="193">
        <v>-20</v>
      </c>
      <c r="U7" s="192">
        <v>-21</v>
      </c>
      <c r="V7" s="193">
        <v>-22</v>
      </c>
      <c r="W7" s="192">
        <v>-23</v>
      </c>
      <c r="X7" s="193">
        <v>-24</v>
      </c>
      <c r="Y7" s="192">
        <v>-25</v>
      </c>
      <c r="Z7" s="193">
        <v>-26</v>
      </c>
      <c r="AA7" s="192">
        <v>-27</v>
      </c>
      <c r="AB7" s="193">
        <v>-28</v>
      </c>
      <c r="AC7" s="192">
        <v>-29</v>
      </c>
      <c r="AD7" s="193">
        <v>-30</v>
      </c>
      <c r="AE7" s="192">
        <v>-31</v>
      </c>
    </row>
    <row r="8" spans="1:31" s="234" customFormat="1" ht="22" customHeight="1">
      <c r="A8" s="230" t="s">
        <v>407</v>
      </c>
      <c r="B8" s="230" t="s">
        <v>341</v>
      </c>
      <c r="C8" s="231"/>
      <c r="D8" s="232">
        <v>283.03192999999999</v>
      </c>
      <c r="E8" s="233">
        <v>5.25</v>
      </c>
      <c r="F8" s="233">
        <v>22.700000000000003</v>
      </c>
      <c r="G8" s="233">
        <v>1.4999999999999999E-2</v>
      </c>
      <c r="H8" s="233">
        <v>0</v>
      </c>
      <c r="I8" s="233">
        <v>0</v>
      </c>
      <c r="J8" s="233">
        <v>0</v>
      </c>
      <c r="K8" s="233">
        <v>0</v>
      </c>
      <c r="L8" s="233">
        <v>0</v>
      </c>
      <c r="M8" s="233">
        <v>0</v>
      </c>
      <c r="N8" s="233">
        <v>0</v>
      </c>
      <c r="O8" s="233">
        <v>0</v>
      </c>
      <c r="P8" s="233">
        <v>0</v>
      </c>
      <c r="Q8" s="233">
        <v>0</v>
      </c>
      <c r="R8" s="233">
        <v>0</v>
      </c>
      <c r="S8" s="233">
        <v>0</v>
      </c>
      <c r="T8" s="233">
        <v>0</v>
      </c>
      <c r="U8" s="233">
        <v>38.159999999999997</v>
      </c>
      <c r="V8" s="233">
        <v>0</v>
      </c>
      <c r="W8" s="233">
        <v>11.99</v>
      </c>
      <c r="X8" s="233">
        <v>5.59</v>
      </c>
      <c r="Y8" s="233">
        <v>13.53</v>
      </c>
      <c r="Z8" s="233">
        <v>0.18693000000000001</v>
      </c>
      <c r="AA8" s="233">
        <v>0</v>
      </c>
      <c r="AB8" s="233">
        <v>58.88</v>
      </c>
      <c r="AC8" s="233">
        <v>1.69</v>
      </c>
      <c r="AD8" s="233">
        <v>58.86</v>
      </c>
      <c r="AE8" s="233">
        <v>66.180000000000007</v>
      </c>
    </row>
    <row r="9" spans="1:31" s="234" customFormat="1" ht="18" customHeight="1">
      <c r="A9" s="919">
        <v>1</v>
      </c>
      <c r="B9" s="919" t="s">
        <v>41</v>
      </c>
      <c r="C9" s="920" t="s">
        <v>4</v>
      </c>
      <c r="D9" s="145">
        <v>184.94</v>
      </c>
      <c r="E9" s="145">
        <v>0</v>
      </c>
      <c r="F9" s="145">
        <v>0</v>
      </c>
      <c r="G9" s="145">
        <v>0</v>
      </c>
      <c r="H9" s="145">
        <v>0</v>
      </c>
      <c r="I9" s="145">
        <v>0</v>
      </c>
      <c r="J9" s="145">
        <v>0</v>
      </c>
      <c r="K9" s="145">
        <v>0</v>
      </c>
      <c r="L9" s="145">
        <v>0</v>
      </c>
      <c r="M9" s="145">
        <v>0</v>
      </c>
      <c r="N9" s="145">
        <v>0</v>
      </c>
      <c r="O9" s="145">
        <v>0</v>
      </c>
      <c r="P9" s="145">
        <v>0</v>
      </c>
      <c r="Q9" s="145">
        <v>0</v>
      </c>
      <c r="R9" s="145">
        <v>0</v>
      </c>
      <c r="S9" s="145">
        <v>0</v>
      </c>
      <c r="T9" s="145">
        <v>0</v>
      </c>
      <c r="U9" s="145">
        <v>15.74</v>
      </c>
      <c r="V9" s="145">
        <v>0</v>
      </c>
      <c r="W9" s="145">
        <v>9.24</v>
      </c>
      <c r="X9" s="145">
        <v>0</v>
      </c>
      <c r="Y9" s="145">
        <v>0</v>
      </c>
      <c r="Z9" s="145">
        <v>0</v>
      </c>
      <c r="AA9" s="145">
        <v>0</v>
      </c>
      <c r="AB9" s="145">
        <v>58</v>
      </c>
      <c r="AC9" s="145">
        <v>0</v>
      </c>
      <c r="AD9" s="145">
        <v>52.96</v>
      </c>
      <c r="AE9" s="145">
        <v>49</v>
      </c>
    </row>
    <row r="10" spans="1:31" ht="18" hidden="1" customHeight="1">
      <c r="A10" s="154" t="s">
        <v>42</v>
      </c>
      <c r="B10" s="154" t="s">
        <v>43</v>
      </c>
      <c r="C10" s="235" t="s">
        <v>5</v>
      </c>
      <c r="D10" s="160">
        <v>0</v>
      </c>
      <c r="E10" s="160">
        <v>0</v>
      </c>
      <c r="F10" s="160">
        <v>0</v>
      </c>
      <c r="G10" s="160">
        <v>0</v>
      </c>
      <c r="H10" s="160">
        <v>0</v>
      </c>
      <c r="I10" s="160">
        <v>0</v>
      </c>
      <c r="J10" s="160">
        <v>0</v>
      </c>
      <c r="K10" s="160">
        <v>0</v>
      </c>
      <c r="L10" s="160">
        <v>0</v>
      </c>
      <c r="M10" s="160">
        <v>0</v>
      </c>
      <c r="N10" s="160">
        <v>0</v>
      </c>
      <c r="O10" s="160">
        <v>0</v>
      </c>
      <c r="P10" s="160">
        <v>0</v>
      </c>
      <c r="Q10" s="160">
        <v>0</v>
      </c>
      <c r="R10" s="160">
        <v>0</v>
      </c>
      <c r="S10" s="160">
        <v>0</v>
      </c>
      <c r="T10" s="160">
        <v>0</v>
      </c>
      <c r="U10" s="160">
        <v>0</v>
      </c>
      <c r="V10" s="160">
        <v>0</v>
      </c>
      <c r="W10" s="160">
        <v>0</v>
      </c>
      <c r="X10" s="160">
        <v>0</v>
      </c>
      <c r="Y10" s="160">
        <v>0</v>
      </c>
      <c r="Z10" s="160">
        <v>0</v>
      </c>
      <c r="AA10" s="160">
        <v>0</v>
      </c>
      <c r="AB10" s="160">
        <v>0</v>
      </c>
      <c r="AC10" s="160">
        <v>0</v>
      </c>
      <c r="AD10" s="160">
        <v>0</v>
      </c>
      <c r="AE10" s="160">
        <v>0</v>
      </c>
    </row>
    <row r="11" spans="1:31" s="237" customFormat="1" ht="18" hidden="1" customHeight="1">
      <c r="A11" s="161"/>
      <c r="B11" s="161" t="s">
        <v>308</v>
      </c>
      <c r="C11" s="236" t="s">
        <v>44</v>
      </c>
      <c r="D11" s="165">
        <v>0</v>
      </c>
      <c r="E11" s="165">
        <v>0</v>
      </c>
      <c r="F11" s="165">
        <v>0</v>
      </c>
      <c r="G11" s="165">
        <v>0</v>
      </c>
      <c r="H11" s="165">
        <v>0</v>
      </c>
      <c r="I11" s="165">
        <v>0</v>
      </c>
      <c r="J11" s="165">
        <v>0</v>
      </c>
      <c r="K11" s="165">
        <v>0</v>
      </c>
      <c r="L11" s="165">
        <v>0</v>
      </c>
      <c r="M11" s="165">
        <v>0</v>
      </c>
      <c r="N11" s="165">
        <v>0</v>
      </c>
      <c r="O11" s="165">
        <v>0</v>
      </c>
      <c r="P11" s="165">
        <v>0</v>
      </c>
      <c r="Q11" s="165">
        <v>0</v>
      </c>
      <c r="R11" s="165">
        <v>0</v>
      </c>
      <c r="S11" s="165">
        <v>0</v>
      </c>
      <c r="T11" s="165">
        <v>0</v>
      </c>
      <c r="U11" s="165">
        <v>0</v>
      </c>
      <c r="V11" s="165">
        <v>0</v>
      </c>
      <c r="W11" s="165">
        <v>0</v>
      </c>
      <c r="X11" s="165">
        <v>0</v>
      </c>
      <c r="Y11" s="165">
        <v>0</v>
      </c>
      <c r="Z11" s="165">
        <v>0</v>
      </c>
      <c r="AA11" s="165">
        <v>0</v>
      </c>
      <c r="AB11" s="165">
        <v>0</v>
      </c>
      <c r="AC11" s="165">
        <v>0</v>
      </c>
      <c r="AD11" s="165">
        <v>0</v>
      </c>
      <c r="AE11" s="165">
        <v>0</v>
      </c>
    </row>
    <row r="12" spans="1:31" ht="18" hidden="1" customHeight="1">
      <c r="A12" s="154" t="s">
        <v>45</v>
      </c>
      <c r="B12" s="154" t="s">
        <v>46</v>
      </c>
      <c r="C12" s="235" t="s">
        <v>6</v>
      </c>
      <c r="D12" s="160">
        <v>0</v>
      </c>
      <c r="E12" s="160">
        <v>0</v>
      </c>
      <c r="F12" s="160">
        <v>0</v>
      </c>
      <c r="G12" s="160">
        <v>0</v>
      </c>
      <c r="H12" s="160">
        <v>0</v>
      </c>
      <c r="I12" s="160">
        <v>0</v>
      </c>
      <c r="J12" s="160">
        <v>0</v>
      </c>
      <c r="K12" s="160">
        <v>0</v>
      </c>
      <c r="L12" s="160">
        <v>0</v>
      </c>
      <c r="M12" s="160">
        <v>0</v>
      </c>
      <c r="N12" s="160">
        <v>0</v>
      </c>
      <c r="O12" s="160">
        <v>0</v>
      </c>
      <c r="P12" s="160">
        <v>0</v>
      </c>
      <c r="Q12" s="160">
        <v>0</v>
      </c>
      <c r="R12" s="160">
        <v>0</v>
      </c>
      <c r="S12" s="160">
        <v>0</v>
      </c>
      <c r="T12" s="160">
        <v>0</v>
      </c>
      <c r="U12" s="160">
        <v>0</v>
      </c>
      <c r="V12" s="160">
        <v>0</v>
      </c>
      <c r="W12" s="160">
        <v>0</v>
      </c>
      <c r="X12" s="160">
        <v>0</v>
      </c>
      <c r="Y12" s="160">
        <v>0</v>
      </c>
      <c r="Z12" s="160">
        <v>0</v>
      </c>
      <c r="AA12" s="160">
        <v>0</v>
      </c>
      <c r="AB12" s="160">
        <v>0</v>
      </c>
      <c r="AC12" s="160">
        <v>0</v>
      </c>
      <c r="AD12" s="160">
        <v>0</v>
      </c>
      <c r="AE12" s="160">
        <v>0</v>
      </c>
    </row>
    <row r="13" spans="1:31" ht="18" hidden="1" customHeight="1">
      <c r="A13" s="154" t="s">
        <v>47</v>
      </c>
      <c r="B13" s="154" t="s">
        <v>48</v>
      </c>
      <c r="C13" s="235" t="s">
        <v>7</v>
      </c>
      <c r="D13" s="160">
        <v>0</v>
      </c>
      <c r="E13" s="160">
        <v>0</v>
      </c>
      <c r="F13" s="160">
        <v>0</v>
      </c>
      <c r="G13" s="160">
        <v>0</v>
      </c>
      <c r="H13" s="160">
        <v>0</v>
      </c>
      <c r="I13" s="160">
        <v>0</v>
      </c>
      <c r="J13" s="160">
        <v>0</v>
      </c>
      <c r="K13" s="160">
        <v>0</v>
      </c>
      <c r="L13" s="160">
        <v>0</v>
      </c>
      <c r="M13" s="160">
        <v>0</v>
      </c>
      <c r="N13" s="160">
        <v>0</v>
      </c>
      <c r="O13" s="160">
        <v>0</v>
      </c>
      <c r="P13" s="160">
        <v>0</v>
      </c>
      <c r="Q13" s="160">
        <v>0</v>
      </c>
      <c r="R13" s="160">
        <v>0</v>
      </c>
      <c r="S13" s="160">
        <v>0</v>
      </c>
      <c r="T13" s="160">
        <v>0</v>
      </c>
      <c r="U13" s="160">
        <v>0</v>
      </c>
      <c r="V13" s="160">
        <v>0</v>
      </c>
      <c r="W13" s="160">
        <v>0</v>
      </c>
      <c r="X13" s="160">
        <v>0</v>
      </c>
      <c r="Y13" s="160">
        <v>0</v>
      </c>
      <c r="Z13" s="160">
        <v>0</v>
      </c>
      <c r="AA13" s="160">
        <v>0</v>
      </c>
      <c r="AB13" s="160">
        <v>0</v>
      </c>
      <c r="AC13" s="160">
        <v>0</v>
      </c>
      <c r="AD13" s="160">
        <v>0</v>
      </c>
      <c r="AE13" s="160">
        <v>0</v>
      </c>
    </row>
    <row r="14" spans="1:31" ht="18" hidden="1" customHeight="1">
      <c r="A14" s="154" t="s">
        <v>49</v>
      </c>
      <c r="B14" s="154" t="s">
        <v>50</v>
      </c>
      <c r="C14" s="235" t="s">
        <v>35</v>
      </c>
      <c r="D14" s="160">
        <v>0</v>
      </c>
      <c r="E14" s="160">
        <v>0</v>
      </c>
      <c r="F14" s="160">
        <v>0</v>
      </c>
      <c r="G14" s="160">
        <v>0</v>
      </c>
      <c r="H14" s="160">
        <v>0</v>
      </c>
      <c r="I14" s="160">
        <v>0</v>
      </c>
      <c r="J14" s="160">
        <v>0</v>
      </c>
      <c r="K14" s="160">
        <v>0</v>
      </c>
      <c r="L14" s="160">
        <v>0</v>
      </c>
      <c r="M14" s="160">
        <v>0</v>
      </c>
      <c r="N14" s="160">
        <v>0</v>
      </c>
      <c r="O14" s="160">
        <v>0</v>
      </c>
      <c r="P14" s="160">
        <v>0</v>
      </c>
      <c r="Q14" s="160">
        <v>0</v>
      </c>
      <c r="R14" s="160">
        <v>0</v>
      </c>
      <c r="S14" s="160">
        <v>0</v>
      </c>
      <c r="T14" s="160">
        <v>0</v>
      </c>
      <c r="U14" s="160">
        <v>0</v>
      </c>
      <c r="V14" s="160">
        <v>0</v>
      </c>
      <c r="W14" s="160">
        <v>0</v>
      </c>
      <c r="X14" s="160">
        <v>0</v>
      </c>
      <c r="Y14" s="160">
        <v>0</v>
      </c>
      <c r="Z14" s="160">
        <v>0</v>
      </c>
      <c r="AA14" s="160">
        <v>0</v>
      </c>
      <c r="AB14" s="160">
        <v>0</v>
      </c>
      <c r="AC14" s="160">
        <v>0</v>
      </c>
      <c r="AD14" s="160">
        <v>0</v>
      </c>
      <c r="AE14" s="160">
        <v>0</v>
      </c>
    </row>
    <row r="15" spans="1:31" ht="18" hidden="1" customHeight="1">
      <c r="A15" s="154" t="s">
        <v>51</v>
      </c>
      <c r="B15" s="154" t="s">
        <v>52</v>
      </c>
      <c r="C15" s="235" t="s">
        <v>36</v>
      </c>
      <c r="D15" s="160">
        <v>0</v>
      </c>
      <c r="E15" s="160">
        <v>0</v>
      </c>
      <c r="F15" s="160">
        <v>0</v>
      </c>
      <c r="G15" s="160">
        <v>0</v>
      </c>
      <c r="H15" s="160">
        <v>0</v>
      </c>
      <c r="I15" s="160">
        <v>0</v>
      </c>
      <c r="J15" s="160">
        <v>0</v>
      </c>
      <c r="K15" s="160">
        <v>0</v>
      </c>
      <c r="L15" s="160">
        <v>0</v>
      </c>
      <c r="M15" s="160">
        <v>0</v>
      </c>
      <c r="N15" s="160">
        <v>0</v>
      </c>
      <c r="O15" s="160">
        <v>0</v>
      </c>
      <c r="P15" s="160">
        <v>0</v>
      </c>
      <c r="Q15" s="160">
        <v>0</v>
      </c>
      <c r="R15" s="160">
        <v>0</v>
      </c>
      <c r="S15" s="160">
        <v>0</v>
      </c>
      <c r="T15" s="160">
        <v>0</v>
      </c>
      <c r="U15" s="160">
        <v>0</v>
      </c>
      <c r="V15" s="160">
        <v>0</v>
      </c>
      <c r="W15" s="160">
        <v>0</v>
      </c>
      <c r="X15" s="160">
        <v>0</v>
      </c>
      <c r="Y15" s="160">
        <v>0</v>
      </c>
      <c r="Z15" s="160">
        <v>0</v>
      </c>
      <c r="AA15" s="160">
        <v>0</v>
      </c>
      <c r="AB15" s="160">
        <v>0</v>
      </c>
      <c r="AC15" s="160">
        <v>0</v>
      </c>
      <c r="AD15" s="160">
        <v>0</v>
      </c>
      <c r="AE15" s="160">
        <v>0</v>
      </c>
    </row>
    <row r="16" spans="1:31" ht="18" customHeight="1">
      <c r="A16" s="154" t="s">
        <v>42</v>
      </c>
      <c r="B16" s="154" t="s">
        <v>54</v>
      </c>
      <c r="C16" s="235" t="s">
        <v>55</v>
      </c>
      <c r="D16" s="160">
        <v>184.94</v>
      </c>
      <c r="E16" s="160">
        <v>0</v>
      </c>
      <c r="F16" s="160">
        <v>0</v>
      </c>
      <c r="G16" s="160">
        <v>0</v>
      </c>
      <c r="H16" s="160">
        <v>0</v>
      </c>
      <c r="I16" s="160">
        <v>0</v>
      </c>
      <c r="J16" s="160">
        <v>0</v>
      </c>
      <c r="K16" s="160">
        <v>0</v>
      </c>
      <c r="L16" s="160">
        <v>0</v>
      </c>
      <c r="M16" s="160">
        <v>0</v>
      </c>
      <c r="N16" s="160">
        <v>0</v>
      </c>
      <c r="O16" s="160">
        <v>0</v>
      </c>
      <c r="P16" s="160">
        <v>0</v>
      </c>
      <c r="Q16" s="160">
        <v>0</v>
      </c>
      <c r="R16" s="160">
        <v>0</v>
      </c>
      <c r="S16" s="160">
        <v>0</v>
      </c>
      <c r="T16" s="160">
        <v>0</v>
      </c>
      <c r="U16" s="160">
        <v>15.74</v>
      </c>
      <c r="V16" s="160">
        <v>0</v>
      </c>
      <c r="W16" s="160">
        <v>9.24</v>
      </c>
      <c r="X16" s="160">
        <v>0</v>
      </c>
      <c r="Y16" s="160">
        <v>0</v>
      </c>
      <c r="Z16" s="160">
        <v>0</v>
      </c>
      <c r="AA16" s="160">
        <v>0</v>
      </c>
      <c r="AB16" s="160">
        <v>58</v>
      </c>
      <c r="AC16" s="160">
        <v>0</v>
      </c>
      <c r="AD16" s="160">
        <v>52.96</v>
      </c>
      <c r="AE16" s="160">
        <v>49</v>
      </c>
    </row>
    <row r="17" spans="1:31" ht="18" hidden="1" customHeight="1">
      <c r="A17" s="154" t="s">
        <v>56</v>
      </c>
      <c r="B17" s="154" t="s">
        <v>309</v>
      </c>
      <c r="C17" s="235" t="s">
        <v>58</v>
      </c>
      <c r="D17" s="218">
        <v>0</v>
      </c>
      <c r="E17" s="218">
        <v>0</v>
      </c>
      <c r="F17" s="218">
        <v>0</v>
      </c>
      <c r="G17" s="218">
        <v>0</v>
      </c>
      <c r="H17" s="218">
        <v>0</v>
      </c>
      <c r="I17" s="218">
        <v>0</v>
      </c>
      <c r="J17" s="218">
        <v>0</v>
      </c>
      <c r="K17" s="218">
        <v>0</v>
      </c>
      <c r="L17" s="218">
        <v>0</v>
      </c>
      <c r="M17" s="218">
        <v>0</v>
      </c>
      <c r="N17" s="218">
        <v>0</v>
      </c>
      <c r="O17" s="218">
        <v>0</v>
      </c>
      <c r="P17" s="218">
        <v>0</v>
      </c>
      <c r="Q17" s="218">
        <v>0</v>
      </c>
      <c r="R17" s="218">
        <v>0</v>
      </c>
      <c r="S17" s="218">
        <v>0</v>
      </c>
      <c r="T17" s="218">
        <v>0</v>
      </c>
      <c r="U17" s="218">
        <v>0</v>
      </c>
      <c r="V17" s="218">
        <v>0</v>
      </c>
      <c r="W17" s="218">
        <v>0</v>
      </c>
      <c r="X17" s="218">
        <v>0</v>
      </c>
      <c r="Y17" s="218">
        <v>0</v>
      </c>
      <c r="Z17" s="218">
        <v>0</v>
      </c>
      <c r="AA17" s="218">
        <v>0</v>
      </c>
      <c r="AB17" s="218">
        <v>0</v>
      </c>
      <c r="AC17" s="218">
        <v>0</v>
      </c>
      <c r="AD17" s="218">
        <v>0</v>
      </c>
      <c r="AE17" s="218">
        <v>0</v>
      </c>
    </row>
    <row r="18" spans="1:31" ht="18" hidden="1" customHeight="1">
      <c r="A18" s="154" t="s">
        <v>59</v>
      </c>
      <c r="B18" s="154" t="s">
        <v>310</v>
      </c>
      <c r="C18" s="235" t="s">
        <v>248</v>
      </c>
      <c r="D18" s="160">
        <v>0</v>
      </c>
      <c r="E18" s="160">
        <v>0</v>
      </c>
      <c r="F18" s="160">
        <v>0</v>
      </c>
      <c r="G18" s="160">
        <v>0</v>
      </c>
      <c r="H18" s="160">
        <v>0</v>
      </c>
      <c r="I18" s="160">
        <v>0</v>
      </c>
      <c r="J18" s="160">
        <v>0</v>
      </c>
      <c r="K18" s="160">
        <v>0</v>
      </c>
      <c r="L18" s="160">
        <v>0</v>
      </c>
      <c r="M18" s="160">
        <v>0</v>
      </c>
      <c r="N18" s="160">
        <v>0</v>
      </c>
      <c r="O18" s="160">
        <v>0</v>
      </c>
      <c r="P18" s="160">
        <v>0</v>
      </c>
      <c r="Q18" s="160">
        <v>0</v>
      </c>
      <c r="R18" s="160">
        <v>0</v>
      </c>
      <c r="S18" s="160">
        <v>0</v>
      </c>
      <c r="T18" s="160">
        <v>0</v>
      </c>
      <c r="U18" s="160">
        <v>0</v>
      </c>
      <c r="V18" s="160">
        <v>0</v>
      </c>
      <c r="W18" s="160">
        <v>0</v>
      </c>
      <c r="X18" s="160">
        <v>0</v>
      </c>
      <c r="Y18" s="160">
        <v>0</v>
      </c>
      <c r="Z18" s="160">
        <v>0</v>
      </c>
      <c r="AA18" s="160">
        <v>0</v>
      </c>
      <c r="AB18" s="160">
        <v>0</v>
      </c>
      <c r="AC18" s="160">
        <v>0</v>
      </c>
      <c r="AD18" s="160">
        <v>0</v>
      </c>
      <c r="AE18" s="160">
        <v>0</v>
      </c>
    </row>
    <row r="19" spans="1:31" ht="18" hidden="1" customHeight="1">
      <c r="A19" s="154" t="s">
        <v>331</v>
      </c>
      <c r="B19" s="154" t="s">
        <v>60</v>
      </c>
      <c r="C19" s="235" t="s">
        <v>61</v>
      </c>
      <c r="D19" s="160">
        <v>0</v>
      </c>
      <c r="E19" s="160">
        <v>0</v>
      </c>
      <c r="F19" s="160">
        <v>0</v>
      </c>
      <c r="G19" s="160">
        <v>0</v>
      </c>
      <c r="H19" s="160">
        <v>0</v>
      </c>
      <c r="I19" s="160">
        <v>0</v>
      </c>
      <c r="J19" s="160">
        <v>0</v>
      </c>
      <c r="K19" s="160">
        <v>0</v>
      </c>
      <c r="L19" s="160">
        <v>0</v>
      </c>
      <c r="M19" s="160">
        <v>0</v>
      </c>
      <c r="N19" s="160">
        <v>0</v>
      </c>
      <c r="O19" s="160">
        <v>0</v>
      </c>
      <c r="P19" s="160">
        <v>0</v>
      </c>
      <c r="Q19" s="160">
        <v>0</v>
      </c>
      <c r="R19" s="160">
        <v>0</v>
      </c>
      <c r="S19" s="160">
        <v>0</v>
      </c>
      <c r="T19" s="160">
        <v>0</v>
      </c>
      <c r="U19" s="160">
        <v>0</v>
      </c>
      <c r="V19" s="160">
        <v>0</v>
      </c>
      <c r="W19" s="160">
        <v>0</v>
      </c>
      <c r="X19" s="160">
        <v>0</v>
      </c>
      <c r="Y19" s="160">
        <v>0</v>
      </c>
      <c r="Z19" s="160">
        <v>0</v>
      </c>
      <c r="AA19" s="160">
        <v>0</v>
      </c>
      <c r="AB19" s="160">
        <v>0</v>
      </c>
      <c r="AC19" s="160">
        <v>0</v>
      </c>
      <c r="AD19" s="160">
        <v>0</v>
      </c>
      <c r="AE19" s="160">
        <v>0</v>
      </c>
    </row>
    <row r="20" spans="1:31" s="234" customFormat="1" ht="18" customHeight="1">
      <c r="A20" s="146">
        <v>2</v>
      </c>
      <c r="B20" s="146" t="s">
        <v>62</v>
      </c>
      <c r="C20" s="920" t="s">
        <v>9</v>
      </c>
      <c r="D20" s="145">
        <v>98.091930000000019</v>
      </c>
      <c r="E20" s="145">
        <v>5.25</v>
      </c>
      <c r="F20" s="145">
        <v>22.700000000000003</v>
      </c>
      <c r="G20" s="145">
        <v>1.4999999999999999E-2</v>
      </c>
      <c r="H20" s="145">
        <v>0</v>
      </c>
      <c r="I20" s="145">
        <v>0</v>
      </c>
      <c r="J20" s="145">
        <v>0</v>
      </c>
      <c r="K20" s="145">
        <v>0</v>
      </c>
      <c r="L20" s="145">
        <v>0</v>
      </c>
      <c r="M20" s="145">
        <v>0</v>
      </c>
      <c r="N20" s="145">
        <v>0</v>
      </c>
      <c r="O20" s="145">
        <v>0</v>
      </c>
      <c r="P20" s="145">
        <v>0</v>
      </c>
      <c r="Q20" s="145">
        <v>0</v>
      </c>
      <c r="R20" s="145">
        <v>0</v>
      </c>
      <c r="S20" s="145">
        <v>0</v>
      </c>
      <c r="T20" s="145">
        <v>0</v>
      </c>
      <c r="U20" s="145">
        <v>22.419999999999998</v>
      </c>
      <c r="V20" s="145">
        <v>0</v>
      </c>
      <c r="W20" s="145">
        <v>2.75</v>
      </c>
      <c r="X20" s="145">
        <v>5.59</v>
      </c>
      <c r="Y20" s="145">
        <v>13.53</v>
      </c>
      <c r="Z20" s="145">
        <v>0.18693000000000001</v>
      </c>
      <c r="AA20" s="145">
        <v>0</v>
      </c>
      <c r="AB20" s="145">
        <v>0.88000000000000145</v>
      </c>
      <c r="AC20" s="145">
        <v>1.69</v>
      </c>
      <c r="AD20" s="145">
        <v>5.8999999999999995</v>
      </c>
      <c r="AE20" s="145">
        <v>17.18</v>
      </c>
    </row>
    <row r="21" spans="1:31" ht="18" customHeight="1">
      <c r="A21" s="154" t="s">
        <v>63</v>
      </c>
      <c r="B21" s="154" t="s">
        <v>64</v>
      </c>
      <c r="C21" s="235" t="s">
        <v>10</v>
      </c>
      <c r="D21" s="160">
        <v>23.64</v>
      </c>
      <c r="E21" s="160">
        <v>0</v>
      </c>
      <c r="F21" s="160">
        <v>20.3</v>
      </c>
      <c r="G21" s="160">
        <v>0</v>
      </c>
      <c r="H21" s="160">
        <v>0</v>
      </c>
      <c r="I21" s="160">
        <v>0</v>
      </c>
      <c r="J21" s="160">
        <v>0</v>
      </c>
      <c r="K21" s="160">
        <v>0</v>
      </c>
      <c r="L21" s="160">
        <v>0</v>
      </c>
      <c r="M21" s="160">
        <v>0</v>
      </c>
      <c r="N21" s="160">
        <v>0</v>
      </c>
      <c r="O21" s="160">
        <v>0</v>
      </c>
      <c r="P21" s="160">
        <v>0</v>
      </c>
      <c r="Q21" s="160">
        <v>0</v>
      </c>
      <c r="R21" s="160">
        <v>0</v>
      </c>
      <c r="S21" s="160">
        <v>0</v>
      </c>
      <c r="T21" s="160">
        <v>0</v>
      </c>
      <c r="U21" s="160">
        <v>0</v>
      </c>
      <c r="V21" s="160">
        <v>0</v>
      </c>
      <c r="W21" s="160">
        <v>0</v>
      </c>
      <c r="X21" s="160">
        <v>0</v>
      </c>
      <c r="Y21" s="160">
        <v>0</v>
      </c>
      <c r="Z21" s="160">
        <v>0</v>
      </c>
      <c r="AA21" s="160">
        <v>0</v>
      </c>
      <c r="AB21" s="160">
        <v>0.85000000000000142</v>
      </c>
      <c r="AC21" s="160">
        <v>0</v>
      </c>
      <c r="AD21" s="160">
        <v>1.24</v>
      </c>
      <c r="AE21" s="160">
        <v>1.25</v>
      </c>
    </row>
    <row r="22" spans="1:31" ht="18" customHeight="1">
      <c r="A22" s="154" t="s">
        <v>65</v>
      </c>
      <c r="B22" s="154" t="s">
        <v>66</v>
      </c>
      <c r="C22" s="235" t="s">
        <v>11</v>
      </c>
      <c r="D22" s="160">
        <v>0</v>
      </c>
      <c r="E22" s="160">
        <v>0</v>
      </c>
      <c r="F22" s="160">
        <v>0</v>
      </c>
      <c r="G22" s="160">
        <v>0</v>
      </c>
      <c r="H22" s="160">
        <v>0</v>
      </c>
      <c r="I22" s="160">
        <v>0</v>
      </c>
      <c r="J22" s="160">
        <v>0</v>
      </c>
      <c r="K22" s="160">
        <v>0</v>
      </c>
      <c r="L22" s="160">
        <v>0</v>
      </c>
      <c r="M22" s="160">
        <v>0</v>
      </c>
      <c r="N22" s="160">
        <v>0</v>
      </c>
      <c r="O22" s="160">
        <v>0</v>
      </c>
      <c r="P22" s="160">
        <v>0</v>
      </c>
      <c r="Q22" s="160">
        <v>0</v>
      </c>
      <c r="R22" s="160">
        <v>0</v>
      </c>
      <c r="S22" s="160">
        <v>0</v>
      </c>
      <c r="T22" s="160">
        <v>0</v>
      </c>
      <c r="U22" s="160">
        <v>0</v>
      </c>
      <c r="V22" s="160">
        <v>0</v>
      </c>
      <c r="W22" s="160">
        <v>0</v>
      </c>
      <c r="X22" s="160">
        <v>0</v>
      </c>
      <c r="Y22" s="160">
        <v>0</v>
      </c>
      <c r="Z22" s="160">
        <v>0</v>
      </c>
      <c r="AA22" s="160">
        <v>0</v>
      </c>
      <c r="AB22" s="160">
        <v>0</v>
      </c>
      <c r="AC22" s="160">
        <v>0</v>
      </c>
      <c r="AD22" s="160">
        <v>0</v>
      </c>
      <c r="AE22" s="160">
        <v>0</v>
      </c>
    </row>
    <row r="23" spans="1:31" ht="18" hidden="1" customHeight="1">
      <c r="A23" s="154" t="s">
        <v>67</v>
      </c>
      <c r="B23" s="154" t="s">
        <v>68</v>
      </c>
      <c r="C23" s="235" t="s">
        <v>12</v>
      </c>
      <c r="D23" s="160">
        <v>0</v>
      </c>
      <c r="E23" s="160">
        <v>0</v>
      </c>
      <c r="F23" s="160">
        <v>0</v>
      </c>
      <c r="G23" s="160">
        <v>0</v>
      </c>
      <c r="H23" s="160">
        <v>0</v>
      </c>
      <c r="I23" s="160">
        <v>0</v>
      </c>
      <c r="J23" s="160">
        <v>0</v>
      </c>
      <c r="K23" s="160">
        <v>0</v>
      </c>
      <c r="L23" s="160">
        <v>0</v>
      </c>
      <c r="M23" s="160">
        <v>0</v>
      </c>
      <c r="N23" s="160">
        <v>0</v>
      </c>
      <c r="O23" s="160">
        <v>0</v>
      </c>
      <c r="P23" s="160">
        <v>0</v>
      </c>
      <c r="Q23" s="160">
        <v>0</v>
      </c>
      <c r="R23" s="160">
        <v>0</v>
      </c>
      <c r="S23" s="160">
        <v>0</v>
      </c>
      <c r="T23" s="160">
        <v>0</v>
      </c>
      <c r="U23" s="160">
        <v>0</v>
      </c>
      <c r="V23" s="160">
        <v>0</v>
      </c>
      <c r="W23" s="160">
        <v>0</v>
      </c>
      <c r="X23" s="160">
        <v>0</v>
      </c>
      <c r="Y23" s="160">
        <v>0</v>
      </c>
      <c r="Z23" s="160">
        <v>0</v>
      </c>
      <c r="AA23" s="160">
        <v>0</v>
      </c>
      <c r="AB23" s="160">
        <v>0</v>
      </c>
      <c r="AC23" s="160">
        <v>0</v>
      </c>
      <c r="AD23" s="160">
        <v>0</v>
      </c>
      <c r="AE23" s="160">
        <v>0</v>
      </c>
    </row>
    <row r="24" spans="1:31" ht="18" hidden="1" customHeight="1">
      <c r="A24" s="154" t="s">
        <v>69</v>
      </c>
      <c r="B24" s="154" t="s">
        <v>70</v>
      </c>
      <c r="C24" s="235" t="s">
        <v>71</v>
      </c>
      <c r="D24" s="160">
        <v>0</v>
      </c>
      <c r="E24" s="160">
        <v>0</v>
      </c>
      <c r="F24" s="160">
        <v>0</v>
      </c>
      <c r="G24" s="160">
        <v>0</v>
      </c>
      <c r="H24" s="160">
        <v>0</v>
      </c>
      <c r="I24" s="160">
        <v>0</v>
      </c>
      <c r="J24" s="160">
        <v>0</v>
      </c>
      <c r="K24" s="160">
        <v>0</v>
      </c>
      <c r="L24" s="160">
        <v>0</v>
      </c>
      <c r="M24" s="160">
        <v>0</v>
      </c>
      <c r="N24" s="160">
        <v>0</v>
      </c>
      <c r="O24" s="160">
        <v>0</v>
      </c>
      <c r="P24" s="160">
        <v>0</v>
      </c>
      <c r="Q24" s="160">
        <v>0</v>
      </c>
      <c r="R24" s="160">
        <v>0</v>
      </c>
      <c r="S24" s="160">
        <v>0</v>
      </c>
      <c r="T24" s="160">
        <v>0</v>
      </c>
      <c r="U24" s="160">
        <v>0</v>
      </c>
      <c r="V24" s="160">
        <v>0</v>
      </c>
      <c r="W24" s="160">
        <v>0</v>
      </c>
      <c r="X24" s="160">
        <v>0</v>
      </c>
      <c r="Y24" s="160">
        <v>0</v>
      </c>
      <c r="Z24" s="160">
        <v>0</v>
      </c>
      <c r="AA24" s="160">
        <v>0</v>
      </c>
      <c r="AB24" s="160">
        <v>0</v>
      </c>
      <c r="AC24" s="160">
        <v>0</v>
      </c>
      <c r="AD24" s="160">
        <v>0</v>
      </c>
      <c r="AE24" s="160">
        <v>0</v>
      </c>
    </row>
    <row r="25" spans="1:31" ht="18" hidden="1" customHeight="1">
      <c r="A25" s="154" t="s">
        <v>72</v>
      </c>
      <c r="B25" s="154" t="s">
        <v>73</v>
      </c>
      <c r="C25" s="235" t="s">
        <v>74</v>
      </c>
      <c r="D25" s="160">
        <v>0</v>
      </c>
      <c r="E25" s="160">
        <v>0</v>
      </c>
      <c r="F25" s="160">
        <v>0</v>
      </c>
      <c r="G25" s="160">
        <v>0</v>
      </c>
      <c r="H25" s="160">
        <v>0</v>
      </c>
      <c r="I25" s="160">
        <v>0</v>
      </c>
      <c r="J25" s="160">
        <v>0</v>
      </c>
      <c r="K25" s="160">
        <v>0</v>
      </c>
      <c r="L25" s="160">
        <v>0</v>
      </c>
      <c r="M25" s="160">
        <v>0</v>
      </c>
      <c r="N25" s="160">
        <v>0</v>
      </c>
      <c r="O25" s="160">
        <v>0</v>
      </c>
      <c r="P25" s="160">
        <v>0</v>
      </c>
      <c r="Q25" s="160">
        <v>0</v>
      </c>
      <c r="R25" s="160">
        <v>0</v>
      </c>
      <c r="S25" s="160">
        <v>0</v>
      </c>
      <c r="T25" s="160">
        <v>0</v>
      </c>
      <c r="U25" s="160">
        <v>0</v>
      </c>
      <c r="V25" s="160">
        <v>0</v>
      </c>
      <c r="W25" s="160">
        <v>0</v>
      </c>
      <c r="X25" s="160">
        <v>0</v>
      </c>
      <c r="Y25" s="160">
        <v>0</v>
      </c>
      <c r="Z25" s="160">
        <v>0</v>
      </c>
      <c r="AA25" s="160">
        <v>0</v>
      </c>
      <c r="AB25" s="160">
        <v>0</v>
      </c>
      <c r="AC25" s="160">
        <v>0</v>
      </c>
      <c r="AD25" s="160">
        <v>0</v>
      </c>
      <c r="AE25" s="160">
        <v>0</v>
      </c>
    </row>
    <row r="26" spans="1:31" ht="18" customHeight="1">
      <c r="A26" s="154" t="s">
        <v>67</v>
      </c>
      <c r="B26" s="154" t="s">
        <v>76</v>
      </c>
      <c r="C26" s="235" t="s">
        <v>77</v>
      </c>
      <c r="D26" s="160">
        <v>33.510000000000005</v>
      </c>
      <c r="E26" s="160">
        <v>0</v>
      </c>
      <c r="F26" s="160">
        <v>1.66</v>
      </c>
      <c r="G26" s="160">
        <v>0</v>
      </c>
      <c r="H26" s="160">
        <v>0</v>
      </c>
      <c r="I26" s="160">
        <v>0</v>
      </c>
      <c r="J26" s="160">
        <v>0</v>
      </c>
      <c r="K26" s="160">
        <v>0</v>
      </c>
      <c r="L26" s="160">
        <v>0</v>
      </c>
      <c r="M26" s="160">
        <v>0</v>
      </c>
      <c r="N26" s="160">
        <v>0</v>
      </c>
      <c r="O26" s="160">
        <v>0</v>
      </c>
      <c r="P26" s="160">
        <v>0</v>
      </c>
      <c r="Q26" s="160">
        <v>0</v>
      </c>
      <c r="R26" s="160">
        <v>0</v>
      </c>
      <c r="S26" s="160">
        <v>0</v>
      </c>
      <c r="T26" s="160">
        <v>0</v>
      </c>
      <c r="U26" s="160">
        <v>16.260000000000002</v>
      </c>
      <c r="V26" s="160">
        <v>0</v>
      </c>
      <c r="W26" s="160">
        <v>0</v>
      </c>
      <c r="X26" s="160">
        <v>5.59</v>
      </c>
      <c r="Y26" s="160">
        <v>0</v>
      </c>
      <c r="Z26" s="160">
        <v>0</v>
      </c>
      <c r="AA26" s="160">
        <v>0</v>
      </c>
      <c r="AB26" s="160">
        <v>0</v>
      </c>
      <c r="AC26" s="160">
        <v>0</v>
      </c>
      <c r="AD26" s="160">
        <v>0</v>
      </c>
      <c r="AE26" s="160">
        <v>10</v>
      </c>
    </row>
    <row r="27" spans="1:31" ht="18" hidden="1" customHeight="1">
      <c r="A27" s="154" t="s">
        <v>78</v>
      </c>
      <c r="B27" s="154" t="s">
        <v>79</v>
      </c>
      <c r="C27" s="235" t="s">
        <v>80</v>
      </c>
      <c r="D27" s="160">
        <v>0</v>
      </c>
      <c r="E27" s="160">
        <v>0</v>
      </c>
      <c r="F27" s="160">
        <v>0</v>
      </c>
      <c r="G27" s="160">
        <v>0</v>
      </c>
      <c r="H27" s="160">
        <v>0</v>
      </c>
      <c r="I27" s="160">
        <v>0</v>
      </c>
      <c r="J27" s="160">
        <v>0</v>
      </c>
      <c r="K27" s="160">
        <v>0</v>
      </c>
      <c r="L27" s="160">
        <v>0</v>
      </c>
      <c r="M27" s="160">
        <v>0</v>
      </c>
      <c r="N27" s="160">
        <v>0</v>
      </c>
      <c r="O27" s="160">
        <v>0</v>
      </c>
      <c r="P27" s="160">
        <v>0</v>
      </c>
      <c r="Q27" s="160">
        <v>0</v>
      </c>
      <c r="R27" s="160">
        <v>0</v>
      </c>
      <c r="S27" s="160">
        <v>0</v>
      </c>
      <c r="T27" s="160">
        <v>0</v>
      </c>
      <c r="U27" s="160">
        <v>0</v>
      </c>
      <c r="V27" s="160">
        <v>0</v>
      </c>
      <c r="W27" s="160">
        <v>0</v>
      </c>
      <c r="X27" s="160">
        <v>0</v>
      </c>
      <c r="Y27" s="160">
        <v>0</v>
      </c>
      <c r="Z27" s="160">
        <v>0</v>
      </c>
      <c r="AA27" s="160">
        <v>0</v>
      </c>
      <c r="AB27" s="160">
        <v>0</v>
      </c>
      <c r="AC27" s="160">
        <v>0</v>
      </c>
      <c r="AD27" s="160">
        <v>0</v>
      </c>
      <c r="AE27" s="160">
        <v>0</v>
      </c>
    </row>
    <row r="28" spans="1:31" ht="18" hidden="1" customHeight="1">
      <c r="A28" s="154" t="s">
        <v>81</v>
      </c>
      <c r="B28" s="154" t="s">
        <v>82</v>
      </c>
      <c r="C28" s="235" t="s">
        <v>83</v>
      </c>
      <c r="D28" s="160">
        <v>0</v>
      </c>
      <c r="E28" s="160">
        <v>0</v>
      </c>
      <c r="F28" s="160">
        <v>0</v>
      </c>
      <c r="G28" s="160">
        <v>0</v>
      </c>
      <c r="H28" s="160">
        <v>0</v>
      </c>
      <c r="I28" s="160">
        <v>0</v>
      </c>
      <c r="J28" s="160">
        <v>0</v>
      </c>
      <c r="K28" s="160">
        <v>0</v>
      </c>
      <c r="L28" s="160">
        <v>0</v>
      </c>
      <c r="M28" s="160">
        <v>0</v>
      </c>
      <c r="N28" s="160">
        <v>0</v>
      </c>
      <c r="O28" s="160">
        <v>0</v>
      </c>
      <c r="P28" s="160">
        <v>0</v>
      </c>
      <c r="Q28" s="160">
        <v>0</v>
      </c>
      <c r="R28" s="160">
        <v>0</v>
      </c>
      <c r="S28" s="160">
        <v>0</v>
      </c>
      <c r="T28" s="160">
        <v>0</v>
      </c>
      <c r="U28" s="160">
        <v>0</v>
      </c>
      <c r="V28" s="160">
        <v>0</v>
      </c>
      <c r="W28" s="160">
        <v>0</v>
      </c>
      <c r="X28" s="160">
        <v>0</v>
      </c>
      <c r="Y28" s="160">
        <v>0</v>
      </c>
      <c r="Z28" s="160">
        <v>0</v>
      </c>
      <c r="AA28" s="160">
        <v>0</v>
      </c>
      <c r="AB28" s="160">
        <v>0</v>
      </c>
      <c r="AC28" s="160">
        <v>0</v>
      </c>
      <c r="AD28" s="160">
        <v>0</v>
      </c>
      <c r="AE28" s="160">
        <v>0</v>
      </c>
    </row>
    <row r="29" spans="1:31" ht="31">
      <c r="A29" s="154" t="s">
        <v>69</v>
      </c>
      <c r="B29" s="154" t="s">
        <v>85</v>
      </c>
      <c r="C29" s="235" t="s">
        <v>13</v>
      </c>
      <c r="D29" s="218">
        <v>18.09</v>
      </c>
      <c r="E29" s="218">
        <v>0</v>
      </c>
      <c r="F29" s="218">
        <v>0.54</v>
      </c>
      <c r="G29" s="218">
        <v>0</v>
      </c>
      <c r="H29" s="218">
        <v>0</v>
      </c>
      <c r="I29" s="218">
        <v>0</v>
      </c>
      <c r="J29" s="218">
        <v>0</v>
      </c>
      <c r="K29" s="218">
        <v>0</v>
      </c>
      <c r="L29" s="218">
        <v>0</v>
      </c>
      <c r="M29" s="218">
        <v>0</v>
      </c>
      <c r="N29" s="218">
        <v>0</v>
      </c>
      <c r="O29" s="218">
        <v>0</v>
      </c>
      <c r="P29" s="218">
        <v>0</v>
      </c>
      <c r="Q29" s="218">
        <v>0</v>
      </c>
      <c r="R29" s="218">
        <v>0</v>
      </c>
      <c r="S29" s="218">
        <v>0</v>
      </c>
      <c r="T29" s="218">
        <v>0</v>
      </c>
      <c r="U29" s="218">
        <v>1.5599999999999998</v>
      </c>
      <c r="V29" s="218">
        <v>0</v>
      </c>
      <c r="W29" s="218">
        <v>0.35</v>
      </c>
      <c r="X29" s="218">
        <v>0</v>
      </c>
      <c r="Y29" s="218">
        <v>13.53</v>
      </c>
      <c r="Z29" s="218">
        <v>0</v>
      </c>
      <c r="AA29" s="218">
        <v>0</v>
      </c>
      <c r="AB29" s="218">
        <v>0.01</v>
      </c>
      <c r="AC29" s="218">
        <v>0.19</v>
      </c>
      <c r="AD29" s="218">
        <v>1.26</v>
      </c>
      <c r="AE29" s="218">
        <v>0.65</v>
      </c>
    </row>
    <row r="30" spans="1:31" ht="18" hidden="1" customHeight="1">
      <c r="A30" s="154" t="s">
        <v>105</v>
      </c>
      <c r="B30" s="154" t="s">
        <v>106</v>
      </c>
      <c r="C30" s="235" t="s">
        <v>18</v>
      </c>
      <c r="D30" s="218">
        <v>0</v>
      </c>
      <c r="E30" s="218">
        <v>0</v>
      </c>
      <c r="F30" s="218">
        <v>0</v>
      </c>
      <c r="G30" s="218">
        <v>0</v>
      </c>
      <c r="H30" s="218">
        <v>0</v>
      </c>
      <c r="I30" s="218">
        <v>0</v>
      </c>
      <c r="J30" s="218">
        <v>0</v>
      </c>
      <c r="K30" s="218">
        <v>0</v>
      </c>
      <c r="L30" s="218">
        <v>0</v>
      </c>
      <c r="M30" s="218">
        <v>0</v>
      </c>
      <c r="N30" s="218">
        <v>0</v>
      </c>
      <c r="O30" s="218">
        <v>0</v>
      </c>
      <c r="P30" s="218">
        <v>0</v>
      </c>
      <c r="Q30" s="218">
        <v>0</v>
      </c>
      <c r="R30" s="218">
        <v>0</v>
      </c>
      <c r="S30" s="218">
        <v>0</v>
      </c>
      <c r="T30" s="218">
        <v>0</v>
      </c>
      <c r="U30" s="218">
        <v>0</v>
      </c>
      <c r="V30" s="218">
        <v>0</v>
      </c>
      <c r="W30" s="218">
        <v>0</v>
      </c>
      <c r="X30" s="218">
        <v>0</v>
      </c>
      <c r="Y30" s="218">
        <v>0</v>
      </c>
      <c r="Z30" s="218">
        <v>0</v>
      </c>
      <c r="AA30" s="218">
        <v>0</v>
      </c>
      <c r="AB30" s="218">
        <v>0</v>
      </c>
      <c r="AC30" s="218">
        <v>0</v>
      </c>
      <c r="AD30" s="218">
        <v>0</v>
      </c>
      <c r="AE30" s="218">
        <v>0</v>
      </c>
    </row>
    <row r="31" spans="1:31" ht="18" hidden="1" customHeight="1">
      <c r="A31" s="154" t="s">
        <v>107</v>
      </c>
      <c r="B31" s="154" t="s">
        <v>108</v>
      </c>
      <c r="C31" s="235" t="s">
        <v>19</v>
      </c>
      <c r="D31" s="218">
        <v>0</v>
      </c>
      <c r="E31" s="218">
        <v>0</v>
      </c>
      <c r="F31" s="218">
        <v>0</v>
      </c>
      <c r="G31" s="218">
        <v>0</v>
      </c>
      <c r="H31" s="218">
        <v>0</v>
      </c>
      <c r="I31" s="218">
        <v>0</v>
      </c>
      <c r="J31" s="218">
        <v>0</v>
      </c>
      <c r="K31" s="218">
        <v>0</v>
      </c>
      <c r="L31" s="218">
        <v>0</v>
      </c>
      <c r="M31" s="218">
        <v>0</v>
      </c>
      <c r="N31" s="218">
        <v>0</v>
      </c>
      <c r="O31" s="218">
        <v>0</v>
      </c>
      <c r="P31" s="218">
        <v>0</v>
      </c>
      <c r="Q31" s="218">
        <v>0</v>
      </c>
      <c r="R31" s="218">
        <v>0</v>
      </c>
      <c r="S31" s="218">
        <v>0</v>
      </c>
      <c r="T31" s="218">
        <v>0</v>
      </c>
      <c r="U31" s="218">
        <v>0</v>
      </c>
      <c r="V31" s="218">
        <v>0</v>
      </c>
      <c r="W31" s="218">
        <v>0</v>
      </c>
      <c r="X31" s="218">
        <v>0</v>
      </c>
      <c r="Y31" s="218">
        <v>0</v>
      </c>
      <c r="Z31" s="218">
        <v>0</v>
      </c>
      <c r="AA31" s="218">
        <v>0</v>
      </c>
      <c r="AB31" s="218">
        <v>0</v>
      </c>
      <c r="AC31" s="218">
        <v>0</v>
      </c>
      <c r="AD31" s="218">
        <v>0</v>
      </c>
      <c r="AE31" s="218">
        <v>0</v>
      </c>
    </row>
    <row r="32" spans="1:31" ht="18" customHeight="1">
      <c r="A32" s="154" t="s">
        <v>72</v>
      </c>
      <c r="B32" s="154" t="s">
        <v>110</v>
      </c>
      <c r="C32" s="235" t="s">
        <v>111</v>
      </c>
      <c r="D32" s="218">
        <v>0.18693000000000001</v>
      </c>
      <c r="E32" s="218">
        <v>0</v>
      </c>
      <c r="F32" s="218">
        <v>0</v>
      </c>
      <c r="G32" s="218">
        <v>0</v>
      </c>
      <c r="H32" s="218">
        <v>0</v>
      </c>
      <c r="I32" s="218">
        <v>0</v>
      </c>
      <c r="J32" s="218">
        <v>0</v>
      </c>
      <c r="K32" s="218">
        <v>0</v>
      </c>
      <c r="L32" s="218">
        <v>0</v>
      </c>
      <c r="M32" s="218">
        <v>0</v>
      </c>
      <c r="N32" s="218">
        <v>0</v>
      </c>
      <c r="O32" s="218">
        <v>0</v>
      </c>
      <c r="P32" s="218">
        <v>0</v>
      </c>
      <c r="Q32" s="218">
        <v>0</v>
      </c>
      <c r="R32" s="218">
        <v>0</v>
      </c>
      <c r="S32" s="218">
        <v>0</v>
      </c>
      <c r="T32" s="218">
        <v>0</v>
      </c>
      <c r="U32" s="218">
        <v>0</v>
      </c>
      <c r="V32" s="218">
        <v>0</v>
      </c>
      <c r="W32" s="218">
        <v>0</v>
      </c>
      <c r="X32" s="218">
        <v>0</v>
      </c>
      <c r="Y32" s="218">
        <v>0</v>
      </c>
      <c r="Z32" s="218">
        <v>0.18693000000000001</v>
      </c>
      <c r="AA32" s="218">
        <v>0</v>
      </c>
      <c r="AB32" s="218">
        <v>0</v>
      </c>
      <c r="AC32" s="218">
        <v>0</v>
      </c>
      <c r="AD32" s="218">
        <v>0</v>
      </c>
      <c r="AE32" s="218">
        <v>0</v>
      </c>
    </row>
    <row r="33" spans="1:31" ht="18" customHeight="1">
      <c r="A33" s="154" t="s">
        <v>75</v>
      </c>
      <c r="B33" s="154" t="s">
        <v>113</v>
      </c>
      <c r="C33" s="235" t="s">
        <v>114</v>
      </c>
      <c r="D33" s="160">
        <v>0.04</v>
      </c>
      <c r="E33" s="160">
        <v>0</v>
      </c>
      <c r="F33" s="160">
        <v>0</v>
      </c>
      <c r="G33" s="160">
        <v>0</v>
      </c>
      <c r="H33" s="160">
        <v>0</v>
      </c>
      <c r="I33" s="160">
        <v>0</v>
      </c>
      <c r="J33" s="160">
        <v>0</v>
      </c>
      <c r="K33" s="160">
        <v>0</v>
      </c>
      <c r="L33" s="160">
        <v>0</v>
      </c>
      <c r="M33" s="160">
        <v>0</v>
      </c>
      <c r="N33" s="160">
        <v>0</v>
      </c>
      <c r="O33" s="160">
        <v>0</v>
      </c>
      <c r="P33" s="160">
        <v>0</v>
      </c>
      <c r="Q33" s="160">
        <v>0</v>
      </c>
      <c r="R33" s="160">
        <v>0</v>
      </c>
      <c r="S33" s="160">
        <v>0</v>
      </c>
      <c r="T33" s="160">
        <v>0</v>
      </c>
      <c r="U33" s="160">
        <v>0</v>
      </c>
      <c r="V33" s="160">
        <v>0</v>
      </c>
      <c r="W33" s="160">
        <v>0</v>
      </c>
      <c r="X33" s="160">
        <v>0</v>
      </c>
      <c r="Y33" s="160">
        <v>0</v>
      </c>
      <c r="Z33" s="160">
        <v>0</v>
      </c>
      <c r="AA33" s="160">
        <v>0</v>
      </c>
      <c r="AB33" s="160">
        <v>0</v>
      </c>
      <c r="AC33" s="160">
        <v>0</v>
      </c>
      <c r="AD33" s="160">
        <v>0.04</v>
      </c>
      <c r="AE33" s="160">
        <v>0</v>
      </c>
    </row>
    <row r="34" spans="1:31" ht="18" customHeight="1">
      <c r="A34" s="154" t="s">
        <v>78</v>
      </c>
      <c r="B34" s="154" t="s">
        <v>116</v>
      </c>
      <c r="C34" s="235" t="s">
        <v>117</v>
      </c>
      <c r="D34" s="160">
        <v>20.25</v>
      </c>
      <c r="E34" s="160">
        <v>5.25</v>
      </c>
      <c r="F34" s="160">
        <v>0</v>
      </c>
      <c r="G34" s="160">
        <v>0</v>
      </c>
      <c r="H34" s="160">
        <v>0</v>
      </c>
      <c r="I34" s="160">
        <v>0</v>
      </c>
      <c r="J34" s="160">
        <v>0</v>
      </c>
      <c r="K34" s="160">
        <v>0</v>
      </c>
      <c r="L34" s="160">
        <v>0</v>
      </c>
      <c r="M34" s="160">
        <v>0</v>
      </c>
      <c r="N34" s="160">
        <v>0</v>
      </c>
      <c r="O34" s="160">
        <v>0</v>
      </c>
      <c r="P34" s="160">
        <v>0</v>
      </c>
      <c r="Q34" s="160">
        <v>0</v>
      </c>
      <c r="R34" s="160">
        <v>0</v>
      </c>
      <c r="S34" s="160">
        <v>0</v>
      </c>
      <c r="T34" s="160">
        <v>0</v>
      </c>
      <c r="U34" s="160">
        <v>3.4</v>
      </c>
      <c r="V34" s="160">
        <v>0</v>
      </c>
      <c r="W34" s="160">
        <v>2.4</v>
      </c>
      <c r="X34" s="160">
        <v>0</v>
      </c>
      <c r="Y34" s="160">
        <v>0</v>
      </c>
      <c r="Z34" s="160">
        <v>0</v>
      </c>
      <c r="AA34" s="160">
        <v>0</v>
      </c>
      <c r="AB34" s="160">
        <v>0.02</v>
      </c>
      <c r="AC34" s="160">
        <v>1.5</v>
      </c>
      <c r="AD34" s="160">
        <v>2.9</v>
      </c>
      <c r="AE34" s="160">
        <v>4.78</v>
      </c>
    </row>
    <row r="35" spans="1:31" ht="18" customHeight="1">
      <c r="A35" s="154" t="s">
        <v>81</v>
      </c>
      <c r="B35" s="154" t="s">
        <v>119</v>
      </c>
      <c r="C35" s="235" t="s">
        <v>120</v>
      </c>
      <c r="D35" s="160">
        <v>0.1</v>
      </c>
      <c r="E35" s="160">
        <v>0</v>
      </c>
      <c r="F35" s="160">
        <v>0.1</v>
      </c>
      <c r="G35" s="145">
        <v>0</v>
      </c>
      <c r="H35" s="145">
        <v>0</v>
      </c>
      <c r="I35" s="145">
        <v>0</v>
      </c>
      <c r="J35" s="145">
        <v>0</v>
      </c>
      <c r="K35" s="145">
        <v>0</v>
      </c>
      <c r="L35" s="145">
        <v>0</v>
      </c>
      <c r="M35" s="145">
        <v>0</v>
      </c>
      <c r="N35" s="145">
        <v>0</v>
      </c>
      <c r="O35" s="145">
        <v>0</v>
      </c>
      <c r="P35" s="145">
        <v>0</v>
      </c>
      <c r="Q35" s="145">
        <v>0</v>
      </c>
      <c r="R35" s="145">
        <v>0</v>
      </c>
      <c r="S35" s="145">
        <v>0</v>
      </c>
      <c r="T35" s="145">
        <v>0</v>
      </c>
      <c r="U35" s="145">
        <v>0</v>
      </c>
      <c r="V35" s="145">
        <v>0</v>
      </c>
      <c r="W35" s="145">
        <v>0</v>
      </c>
      <c r="X35" s="145">
        <v>0</v>
      </c>
      <c r="Y35" s="145">
        <v>0</v>
      </c>
      <c r="Z35" s="145">
        <v>0</v>
      </c>
      <c r="AA35" s="145">
        <v>0</v>
      </c>
      <c r="AB35" s="145">
        <v>0</v>
      </c>
      <c r="AC35" s="145">
        <v>0</v>
      </c>
      <c r="AD35" s="145">
        <v>0</v>
      </c>
      <c r="AE35" s="145">
        <v>0</v>
      </c>
    </row>
    <row r="36" spans="1:31" ht="18" hidden="1" customHeight="1">
      <c r="A36" s="154" t="s">
        <v>121</v>
      </c>
      <c r="B36" s="154" t="s">
        <v>122</v>
      </c>
      <c r="C36" s="235" t="s">
        <v>123</v>
      </c>
      <c r="D36" s="170">
        <v>0</v>
      </c>
      <c r="E36" s="170">
        <v>0</v>
      </c>
      <c r="F36" s="170">
        <v>0</v>
      </c>
      <c r="G36" s="170">
        <v>0</v>
      </c>
      <c r="H36" s="170">
        <v>0</v>
      </c>
      <c r="I36" s="170">
        <v>0</v>
      </c>
      <c r="J36" s="170">
        <v>0</v>
      </c>
      <c r="K36" s="170">
        <v>0</v>
      </c>
      <c r="L36" s="170">
        <v>0</v>
      </c>
      <c r="M36" s="170">
        <v>0</v>
      </c>
      <c r="N36" s="170">
        <v>0</v>
      </c>
      <c r="O36" s="170">
        <v>0</v>
      </c>
      <c r="P36" s="170">
        <v>0</v>
      </c>
      <c r="Q36" s="170">
        <v>0</v>
      </c>
      <c r="R36" s="170">
        <v>0</v>
      </c>
      <c r="S36" s="170">
        <v>0</v>
      </c>
      <c r="T36" s="170">
        <v>0</v>
      </c>
      <c r="U36" s="170">
        <v>0</v>
      </c>
      <c r="V36" s="170">
        <v>0</v>
      </c>
      <c r="W36" s="170">
        <v>0</v>
      </c>
      <c r="X36" s="170">
        <v>0</v>
      </c>
      <c r="Y36" s="170">
        <v>0</v>
      </c>
      <c r="Z36" s="170">
        <v>0</v>
      </c>
      <c r="AA36" s="170">
        <v>0</v>
      </c>
      <c r="AB36" s="170">
        <v>0</v>
      </c>
      <c r="AC36" s="170">
        <v>0</v>
      </c>
      <c r="AD36" s="170">
        <v>0</v>
      </c>
      <c r="AE36" s="170">
        <v>0</v>
      </c>
    </row>
    <row r="37" spans="1:31" ht="18" hidden="1" customHeight="1">
      <c r="A37" s="154" t="s">
        <v>124</v>
      </c>
      <c r="B37" s="154" t="s">
        <v>125</v>
      </c>
      <c r="C37" s="235" t="s">
        <v>126</v>
      </c>
      <c r="D37" s="170">
        <v>0</v>
      </c>
      <c r="E37" s="170">
        <v>0</v>
      </c>
      <c r="F37" s="170">
        <v>0</v>
      </c>
      <c r="G37" s="170">
        <v>0</v>
      </c>
      <c r="H37" s="170">
        <v>0</v>
      </c>
      <c r="I37" s="170">
        <v>0</v>
      </c>
      <c r="J37" s="170">
        <v>0</v>
      </c>
      <c r="K37" s="170">
        <v>0</v>
      </c>
      <c r="L37" s="170">
        <v>0</v>
      </c>
      <c r="M37" s="170">
        <v>0</v>
      </c>
      <c r="N37" s="170">
        <v>0</v>
      </c>
      <c r="O37" s="170">
        <v>0</v>
      </c>
      <c r="P37" s="170">
        <v>0</v>
      </c>
      <c r="Q37" s="170">
        <v>0</v>
      </c>
      <c r="R37" s="170">
        <v>0</v>
      </c>
      <c r="S37" s="170">
        <v>0</v>
      </c>
      <c r="T37" s="170">
        <v>0</v>
      </c>
      <c r="U37" s="170">
        <v>0</v>
      </c>
      <c r="V37" s="170">
        <v>0</v>
      </c>
      <c r="W37" s="170">
        <v>0</v>
      </c>
      <c r="X37" s="170">
        <v>0</v>
      </c>
      <c r="Y37" s="170">
        <v>0</v>
      </c>
      <c r="Z37" s="170">
        <v>0</v>
      </c>
      <c r="AA37" s="170">
        <v>0</v>
      </c>
      <c r="AB37" s="170">
        <v>0</v>
      </c>
      <c r="AC37" s="170">
        <v>0</v>
      </c>
      <c r="AD37" s="170">
        <v>0</v>
      </c>
      <c r="AE37" s="170">
        <v>0</v>
      </c>
    </row>
    <row r="38" spans="1:31" ht="18" hidden="1" customHeight="1">
      <c r="A38" s="154" t="s">
        <v>127</v>
      </c>
      <c r="B38" s="154" t="s">
        <v>128</v>
      </c>
      <c r="C38" s="235" t="s">
        <v>129</v>
      </c>
      <c r="D38" s="170">
        <v>0</v>
      </c>
      <c r="E38" s="170">
        <v>0</v>
      </c>
      <c r="F38" s="170">
        <v>0</v>
      </c>
      <c r="G38" s="170">
        <v>0</v>
      </c>
      <c r="H38" s="170">
        <v>0</v>
      </c>
      <c r="I38" s="170">
        <v>0</v>
      </c>
      <c r="J38" s="170">
        <v>0</v>
      </c>
      <c r="K38" s="170">
        <v>0</v>
      </c>
      <c r="L38" s="170">
        <v>0</v>
      </c>
      <c r="M38" s="170">
        <v>0</v>
      </c>
      <c r="N38" s="170">
        <v>0</v>
      </c>
      <c r="O38" s="170">
        <v>0</v>
      </c>
      <c r="P38" s="170">
        <v>0</v>
      </c>
      <c r="Q38" s="170">
        <v>0</v>
      </c>
      <c r="R38" s="170">
        <v>0</v>
      </c>
      <c r="S38" s="170">
        <v>0</v>
      </c>
      <c r="T38" s="170">
        <v>0</v>
      </c>
      <c r="U38" s="170">
        <v>0</v>
      </c>
      <c r="V38" s="170">
        <v>0</v>
      </c>
      <c r="W38" s="170">
        <v>0</v>
      </c>
      <c r="X38" s="170">
        <v>0</v>
      </c>
      <c r="Y38" s="170">
        <v>0</v>
      </c>
      <c r="Z38" s="170">
        <v>0</v>
      </c>
      <c r="AA38" s="170">
        <v>0</v>
      </c>
      <c r="AB38" s="170">
        <v>0</v>
      </c>
      <c r="AC38" s="170">
        <v>0</v>
      </c>
      <c r="AD38" s="170">
        <v>0</v>
      </c>
      <c r="AE38" s="170">
        <v>0</v>
      </c>
    </row>
    <row r="39" spans="1:31" ht="31" hidden="1">
      <c r="A39" s="154" t="s">
        <v>130</v>
      </c>
      <c r="B39" s="154" t="s">
        <v>131</v>
      </c>
      <c r="C39" s="235" t="s">
        <v>132</v>
      </c>
      <c r="D39" s="170">
        <v>0</v>
      </c>
      <c r="E39" s="170">
        <v>0</v>
      </c>
      <c r="F39" s="170">
        <v>0</v>
      </c>
      <c r="G39" s="170">
        <v>0</v>
      </c>
      <c r="H39" s="170">
        <v>0</v>
      </c>
      <c r="I39" s="170">
        <v>0</v>
      </c>
      <c r="J39" s="170">
        <v>0</v>
      </c>
      <c r="K39" s="170">
        <v>0</v>
      </c>
      <c r="L39" s="170">
        <v>0</v>
      </c>
      <c r="M39" s="170">
        <v>0</v>
      </c>
      <c r="N39" s="170">
        <v>0</v>
      </c>
      <c r="O39" s="170">
        <v>0</v>
      </c>
      <c r="P39" s="170">
        <v>0</v>
      </c>
      <c r="Q39" s="170">
        <v>0</v>
      </c>
      <c r="R39" s="170">
        <v>0</v>
      </c>
      <c r="S39" s="170">
        <v>0</v>
      </c>
      <c r="T39" s="170">
        <v>0</v>
      </c>
      <c r="U39" s="170">
        <v>0</v>
      </c>
      <c r="V39" s="170">
        <v>0</v>
      </c>
      <c r="W39" s="170">
        <v>0</v>
      </c>
      <c r="X39" s="170">
        <v>0</v>
      </c>
      <c r="Y39" s="170">
        <v>0</v>
      </c>
      <c r="Z39" s="170">
        <v>0</v>
      </c>
      <c r="AA39" s="170">
        <v>0</v>
      </c>
      <c r="AB39" s="170">
        <v>0</v>
      </c>
      <c r="AC39" s="170">
        <v>0</v>
      </c>
      <c r="AD39" s="170">
        <v>0</v>
      </c>
      <c r="AE39" s="170">
        <v>0</v>
      </c>
    </row>
    <row r="40" spans="1:31" ht="18" hidden="1" customHeight="1">
      <c r="A40" s="154" t="s">
        <v>133</v>
      </c>
      <c r="B40" s="154" t="s">
        <v>134</v>
      </c>
      <c r="C40" s="235" t="s">
        <v>135</v>
      </c>
      <c r="D40" s="170">
        <v>0</v>
      </c>
      <c r="E40" s="170">
        <v>0</v>
      </c>
      <c r="F40" s="170">
        <v>0</v>
      </c>
      <c r="G40" s="170">
        <v>0</v>
      </c>
      <c r="H40" s="170">
        <v>0</v>
      </c>
      <c r="I40" s="170">
        <v>0</v>
      </c>
      <c r="J40" s="170">
        <v>0</v>
      </c>
      <c r="K40" s="170">
        <v>0</v>
      </c>
      <c r="L40" s="170">
        <v>0</v>
      </c>
      <c r="M40" s="170">
        <v>0</v>
      </c>
      <c r="N40" s="170">
        <v>0</v>
      </c>
      <c r="O40" s="170">
        <v>0</v>
      </c>
      <c r="P40" s="170">
        <v>0</v>
      </c>
      <c r="Q40" s="170">
        <v>0</v>
      </c>
      <c r="R40" s="170">
        <v>0</v>
      </c>
      <c r="S40" s="170">
        <v>0</v>
      </c>
      <c r="T40" s="170">
        <v>0</v>
      </c>
      <c r="U40" s="170">
        <v>0</v>
      </c>
      <c r="V40" s="170">
        <v>0</v>
      </c>
      <c r="W40" s="170">
        <v>0</v>
      </c>
      <c r="X40" s="170">
        <v>0</v>
      </c>
      <c r="Y40" s="170">
        <v>0</v>
      </c>
      <c r="Z40" s="170">
        <v>0</v>
      </c>
      <c r="AA40" s="170">
        <v>0</v>
      </c>
      <c r="AB40" s="170">
        <v>0</v>
      </c>
      <c r="AC40" s="170">
        <v>0</v>
      </c>
      <c r="AD40" s="170">
        <v>0</v>
      </c>
      <c r="AE40" s="170">
        <v>0</v>
      </c>
    </row>
    <row r="41" spans="1:31" ht="18" customHeight="1">
      <c r="A41" s="154" t="s">
        <v>84</v>
      </c>
      <c r="B41" s="154" t="s">
        <v>137</v>
      </c>
      <c r="C41" s="235" t="s">
        <v>138</v>
      </c>
      <c r="D41" s="170">
        <v>4.4999999999999998E-2</v>
      </c>
      <c r="E41" s="170">
        <v>0</v>
      </c>
      <c r="F41" s="170">
        <v>0.03</v>
      </c>
      <c r="G41" s="170">
        <v>1.4999999999999999E-2</v>
      </c>
      <c r="H41" s="170">
        <v>0</v>
      </c>
      <c r="I41" s="170">
        <v>0</v>
      </c>
      <c r="J41" s="170">
        <v>0</v>
      </c>
      <c r="K41" s="170">
        <v>0</v>
      </c>
      <c r="L41" s="170">
        <v>0</v>
      </c>
      <c r="M41" s="170">
        <v>0</v>
      </c>
      <c r="N41" s="170">
        <v>0</v>
      </c>
      <c r="O41" s="170">
        <v>0</v>
      </c>
      <c r="P41" s="170">
        <v>0</v>
      </c>
      <c r="Q41" s="170">
        <v>0</v>
      </c>
      <c r="R41" s="170">
        <v>0</v>
      </c>
      <c r="S41" s="170">
        <v>0</v>
      </c>
      <c r="T41" s="170">
        <v>0</v>
      </c>
      <c r="U41" s="170">
        <v>0</v>
      </c>
      <c r="V41" s="170">
        <v>0</v>
      </c>
      <c r="W41" s="170">
        <v>0</v>
      </c>
      <c r="X41" s="170">
        <v>0</v>
      </c>
      <c r="Y41" s="170">
        <v>0</v>
      </c>
      <c r="Z41" s="170">
        <v>0</v>
      </c>
      <c r="AA41" s="170">
        <v>0</v>
      </c>
      <c r="AB41" s="170">
        <v>0</v>
      </c>
      <c r="AC41" s="170">
        <v>0</v>
      </c>
      <c r="AD41" s="170">
        <v>0</v>
      </c>
      <c r="AE41" s="170">
        <v>0</v>
      </c>
    </row>
    <row r="42" spans="1:31" ht="18" customHeight="1">
      <c r="A42" s="154" t="s">
        <v>105</v>
      </c>
      <c r="B42" s="154" t="s">
        <v>140</v>
      </c>
      <c r="C42" s="235" t="s">
        <v>141</v>
      </c>
      <c r="D42" s="170">
        <v>0.94</v>
      </c>
      <c r="E42" s="170">
        <v>0</v>
      </c>
      <c r="F42" s="170">
        <v>7.0000000000000007E-2</v>
      </c>
      <c r="G42" s="170">
        <v>0</v>
      </c>
      <c r="H42" s="170">
        <v>0</v>
      </c>
      <c r="I42" s="170">
        <v>0</v>
      </c>
      <c r="J42" s="170">
        <v>0</v>
      </c>
      <c r="K42" s="170">
        <v>0</v>
      </c>
      <c r="L42" s="170">
        <v>0</v>
      </c>
      <c r="M42" s="170">
        <v>0</v>
      </c>
      <c r="N42" s="170">
        <v>0</v>
      </c>
      <c r="O42" s="170">
        <v>0</v>
      </c>
      <c r="P42" s="170">
        <v>0</v>
      </c>
      <c r="Q42" s="170">
        <v>0</v>
      </c>
      <c r="R42" s="170">
        <v>0</v>
      </c>
      <c r="S42" s="170">
        <v>0</v>
      </c>
      <c r="T42" s="170">
        <v>0</v>
      </c>
      <c r="U42" s="170">
        <v>0</v>
      </c>
      <c r="V42" s="170">
        <v>0</v>
      </c>
      <c r="W42" s="170">
        <v>0</v>
      </c>
      <c r="X42" s="170">
        <v>0</v>
      </c>
      <c r="Y42" s="170">
        <v>0</v>
      </c>
      <c r="Z42" s="170">
        <v>0</v>
      </c>
      <c r="AA42" s="170">
        <v>0</v>
      </c>
      <c r="AB42" s="170">
        <v>0</v>
      </c>
      <c r="AC42" s="170">
        <v>0</v>
      </c>
      <c r="AD42" s="170">
        <v>0.46</v>
      </c>
      <c r="AE42" s="170">
        <v>0.41</v>
      </c>
    </row>
    <row r="43" spans="1:31" ht="18" hidden="1" customHeight="1">
      <c r="A43" s="154" t="s">
        <v>142</v>
      </c>
      <c r="B43" s="154" t="s">
        <v>143</v>
      </c>
      <c r="C43" s="235" t="s">
        <v>144</v>
      </c>
      <c r="D43" s="170">
        <v>0</v>
      </c>
      <c r="E43" s="170">
        <v>0</v>
      </c>
      <c r="F43" s="170">
        <v>0</v>
      </c>
      <c r="G43" s="170">
        <v>0</v>
      </c>
      <c r="H43" s="170">
        <v>0</v>
      </c>
      <c r="I43" s="170">
        <v>0</v>
      </c>
      <c r="J43" s="170">
        <v>0</v>
      </c>
      <c r="K43" s="170">
        <v>0</v>
      </c>
      <c r="L43" s="170">
        <v>0</v>
      </c>
      <c r="M43" s="170">
        <v>0</v>
      </c>
      <c r="N43" s="170">
        <v>0</v>
      </c>
      <c r="O43" s="170">
        <v>0</v>
      </c>
      <c r="P43" s="170">
        <v>0</v>
      </c>
      <c r="Q43" s="170">
        <v>0</v>
      </c>
      <c r="R43" s="170">
        <v>0</v>
      </c>
      <c r="S43" s="170">
        <v>0</v>
      </c>
      <c r="T43" s="170">
        <v>0</v>
      </c>
      <c r="U43" s="170">
        <v>0</v>
      </c>
      <c r="V43" s="170">
        <v>0</v>
      </c>
      <c r="W43" s="170">
        <v>0</v>
      </c>
      <c r="X43" s="170">
        <v>0</v>
      </c>
      <c r="Y43" s="170">
        <v>0</v>
      </c>
      <c r="Z43" s="170">
        <v>0</v>
      </c>
      <c r="AA43" s="170">
        <v>0</v>
      </c>
      <c r="AB43" s="170">
        <v>0</v>
      </c>
      <c r="AC43" s="170">
        <v>0</v>
      </c>
      <c r="AD43" s="170">
        <v>0</v>
      </c>
      <c r="AE43" s="170">
        <v>0</v>
      </c>
    </row>
    <row r="44" spans="1:31" ht="18" hidden="1" customHeight="1">
      <c r="A44" s="154" t="s">
        <v>145</v>
      </c>
      <c r="B44" s="154" t="s">
        <v>327</v>
      </c>
      <c r="C44" s="235" t="s">
        <v>147</v>
      </c>
      <c r="D44" s="170">
        <v>0</v>
      </c>
      <c r="E44" s="170">
        <v>0</v>
      </c>
      <c r="F44" s="170">
        <v>0</v>
      </c>
      <c r="G44" s="170">
        <v>0</v>
      </c>
      <c r="H44" s="170">
        <v>0</v>
      </c>
      <c r="I44" s="170">
        <v>0</v>
      </c>
      <c r="J44" s="170">
        <v>0</v>
      </c>
      <c r="K44" s="170">
        <v>0</v>
      </c>
      <c r="L44" s="170">
        <v>0</v>
      </c>
      <c r="M44" s="170">
        <v>0</v>
      </c>
      <c r="N44" s="170">
        <v>0</v>
      </c>
      <c r="O44" s="170">
        <v>0</v>
      </c>
      <c r="P44" s="170">
        <v>0</v>
      </c>
      <c r="Q44" s="170">
        <v>0</v>
      </c>
      <c r="R44" s="170">
        <v>0</v>
      </c>
      <c r="S44" s="170">
        <v>0</v>
      </c>
      <c r="T44" s="170">
        <v>0</v>
      </c>
      <c r="U44" s="170">
        <v>0</v>
      </c>
      <c r="V44" s="170">
        <v>0</v>
      </c>
      <c r="W44" s="170">
        <v>0</v>
      </c>
      <c r="X44" s="170">
        <v>0</v>
      </c>
      <c r="Y44" s="170">
        <v>0</v>
      </c>
      <c r="Z44" s="170">
        <v>0</v>
      </c>
      <c r="AA44" s="170">
        <v>0</v>
      </c>
      <c r="AB44" s="170">
        <v>0</v>
      </c>
      <c r="AC44" s="170">
        <v>0</v>
      </c>
      <c r="AD44" s="170">
        <v>0</v>
      </c>
      <c r="AE44" s="170">
        <v>0</v>
      </c>
    </row>
    <row r="45" spans="1:31" ht="18" hidden="1" customHeight="1">
      <c r="A45" s="154" t="s">
        <v>148</v>
      </c>
      <c r="B45" s="154" t="s">
        <v>149</v>
      </c>
      <c r="C45" s="235" t="s">
        <v>150</v>
      </c>
      <c r="D45" s="170">
        <v>0</v>
      </c>
      <c r="E45" s="170">
        <v>0</v>
      </c>
      <c r="F45" s="170">
        <v>0</v>
      </c>
      <c r="G45" s="170">
        <v>0</v>
      </c>
      <c r="H45" s="170">
        <v>0</v>
      </c>
      <c r="I45" s="170">
        <v>0</v>
      </c>
      <c r="J45" s="170">
        <v>0</v>
      </c>
      <c r="K45" s="170">
        <v>0</v>
      </c>
      <c r="L45" s="170">
        <v>0</v>
      </c>
      <c r="M45" s="170">
        <v>0</v>
      </c>
      <c r="N45" s="170">
        <v>0</v>
      </c>
      <c r="O45" s="170">
        <v>0</v>
      </c>
      <c r="P45" s="170">
        <v>0</v>
      </c>
      <c r="Q45" s="170">
        <v>0</v>
      </c>
      <c r="R45" s="170">
        <v>0</v>
      </c>
      <c r="S45" s="170">
        <v>0</v>
      </c>
      <c r="T45" s="170">
        <v>0</v>
      </c>
      <c r="U45" s="170">
        <v>0</v>
      </c>
      <c r="V45" s="170">
        <v>0</v>
      </c>
      <c r="W45" s="170">
        <v>0</v>
      </c>
      <c r="X45" s="170">
        <v>0</v>
      </c>
      <c r="Y45" s="170">
        <v>0</v>
      </c>
      <c r="Z45" s="170">
        <v>0</v>
      </c>
      <c r="AA45" s="170">
        <v>0</v>
      </c>
      <c r="AB45" s="170">
        <v>0</v>
      </c>
      <c r="AC45" s="170">
        <v>0</v>
      </c>
      <c r="AD45" s="170">
        <v>0</v>
      </c>
      <c r="AE45" s="170">
        <v>0</v>
      </c>
    </row>
    <row r="46" spans="1:31" ht="18" customHeight="1">
      <c r="A46" s="238" t="s">
        <v>107</v>
      </c>
      <c r="B46" s="238" t="s">
        <v>152</v>
      </c>
      <c r="C46" s="239" t="s">
        <v>153</v>
      </c>
      <c r="D46" s="240">
        <v>1.29</v>
      </c>
      <c r="E46" s="240">
        <v>0</v>
      </c>
      <c r="F46" s="240">
        <v>0</v>
      </c>
      <c r="G46" s="240">
        <v>0</v>
      </c>
      <c r="H46" s="240">
        <v>0</v>
      </c>
      <c r="I46" s="240">
        <v>0</v>
      </c>
      <c r="J46" s="240">
        <v>0</v>
      </c>
      <c r="K46" s="240">
        <v>0</v>
      </c>
      <c r="L46" s="240">
        <v>0</v>
      </c>
      <c r="M46" s="240">
        <v>0</v>
      </c>
      <c r="N46" s="240">
        <v>0</v>
      </c>
      <c r="O46" s="240">
        <v>0</v>
      </c>
      <c r="P46" s="240">
        <v>0</v>
      </c>
      <c r="Q46" s="240">
        <v>0</v>
      </c>
      <c r="R46" s="240">
        <v>0</v>
      </c>
      <c r="S46" s="240">
        <v>0</v>
      </c>
      <c r="T46" s="240">
        <v>0</v>
      </c>
      <c r="U46" s="240">
        <v>1.2</v>
      </c>
      <c r="V46" s="240">
        <v>0</v>
      </c>
      <c r="W46" s="240">
        <v>0</v>
      </c>
      <c r="X46" s="240">
        <v>0</v>
      </c>
      <c r="Y46" s="240">
        <v>0</v>
      </c>
      <c r="Z46" s="240">
        <v>0</v>
      </c>
      <c r="AA46" s="240">
        <v>0</v>
      </c>
      <c r="AB46" s="240">
        <v>0</v>
      </c>
      <c r="AC46" s="240">
        <v>0</v>
      </c>
      <c r="AD46" s="240">
        <v>0</v>
      </c>
      <c r="AE46" s="240">
        <v>0.09</v>
      </c>
    </row>
    <row r="49" spans="3:3">
      <c r="C49" s="223"/>
    </row>
    <row r="50" spans="3:3">
      <c r="C50" s="223"/>
    </row>
    <row r="51" spans="3:3">
      <c r="C51" s="223"/>
    </row>
    <row r="52" spans="3:3">
      <c r="C52" s="223"/>
    </row>
    <row r="53" spans="3:3">
      <c r="C53" s="223"/>
    </row>
  </sheetData>
  <mergeCells count="9">
    <mergeCell ref="A1:H1"/>
    <mergeCell ref="A2:H2"/>
    <mergeCell ref="A3:H3"/>
    <mergeCell ref="E4:H4"/>
    <mergeCell ref="A5:A6"/>
    <mergeCell ref="B5:B6"/>
    <mergeCell ref="C5:C6"/>
    <mergeCell ref="D5:D6"/>
    <mergeCell ref="E5:AE5"/>
  </mergeCells>
  <printOptions horizontalCentered="1"/>
  <pageMargins left="0.24" right="0.16" top="1.92" bottom="0.59055118110236227" header="0.31496062992125984" footer="0.31496062992125984"/>
  <pageSetup paperSize="8" scale="75" orientation="landscape"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68"/>
  <sheetViews>
    <sheetView showZeros="0" zoomScaleSheetLayoutView="100" workbookViewId="0">
      <pane xSplit="3" ySplit="7" topLeftCell="AY15" activePane="bottomRight" state="frozen"/>
      <selection pane="topRight" activeCell="D1" sqref="D1"/>
      <selection pane="bottomLeft" activeCell="A8" sqref="A8"/>
      <selection pane="bottomRight" activeCell="BJ65" sqref="A1:BJ65"/>
    </sheetView>
  </sheetViews>
  <sheetFormatPr defaultColWidth="6.69140625" defaultRowHeight="13"/>
  <cols>
    <col min="1" max="1" width="7.84375" style="179" customWidth="1"/>
    <col min="2" max="2" width="36.69140625" style="180" customWidth="1"/>
    <col min="3" max="3" width="6.07421875" style="181" bestFit="1" customWidth="1"/>
    <col min="4" max="4" width="10.3046875" style="124" bestFit="1" customWidth="1"/>
    <col min="5" max="5" width="8.3046875" style="124" bestFit="1" customWidth="1"/>
    <col min="6" max="7" width="7" style="124" bestFit="1" customWidth="1"/>
    <col min="8" max="8" width="6.07421875" style="124" bestFit="1" customWidth="1"/>
    <col min="9" max="9" width="4.3046875" style="124" hidden="1" customWidth="1"/>
    <col min="10" max="10" width="7" style="124" bestFit="1" customWidth="1"/>
    <col min="11" max="11" width="8.3046875" style="124" bestFit="1" customWidth="1"/>
    <col min="12" max="12" width="7" style="124" bestFit="1" customWidth="1"/>
    <col min="13" max="13" width="4.69140625" style="124" hidden="1" customWidth="1"/>
    <col min="14" max="14" width="8.3046875" style="124" bestFit="1" customWidth="1"/>
    <col min="15" max="15" width="7" style="124" bestFit="1" customWidth="1"/>
    <col min="16" max="16" width="4.69140625" style="124" hidden="1" customWidth="1"/>
    <col min="17" max="17" width="5.23046875" style="124" bestFit="1" customWidth="1"/>
    <col min="18" max="18" width="8.3046875" style="124" bestFit="1" customWidth="1"/>
    <col min="19" max="19" width="7" style="124" bestFit="1" customWidth="1"/>
    <col min="20" max="20" width="6.07421875" style="124" bestFit="1" customWidth="1"/>
    <col min="21" max="21" width="4.69140625" style="124" hidden="1" customWidth="1"/>
    <col min="22" max="22" width="4.4609375" style="124" hidden="1" customWidth="1"/>
    <col min="23" max="23" width="6.07421875" style="124" bestFit="1" customWidth="1"/>
    <col min="24" max="24" width="8.3046875" style="124" bestFit="1" customWidth="1"/>
    <col min="25" max="25" width="7" style="124" bestFit="1" customWidth="1"/>
    <col min="26" max="26" width="4.3046875" style="124" bestFit="1" customWidth="1"/>
    <col min="27" max="27" width="8.3046875" style="124" bestFit="1" customWidth="1"/>
    <col min="28" max="29" width="6.07421875" style="124" bestFit="1" customWidth="1"/>
    <col min="30" max="30" width="7" style="124" bestFit="1" customWidth="1"/>
    <col min="31" max="31" width="6.07421875" style="124" bestFit="1" customWidth="1"/>
    <col min="32" max="32" width="5.765625" style="124" bestFit="1" customWidth="1"/>
    <col min="33" max="33" width="5.53515625" style="124" bestFit="1" customWidth="1"/>
    <col min="34" max="34" width="8.3046875" style="124" bestFit="1" customWidth="1"/>
    <col min="35" max="35" width="7.69140625" style="124" bestFit="1" customWidth="1"/>
    <col min="36" max="38" width="6.07421875" style="124" bestFit="1" customWidth="1"/>
    <col min="39" max="40" width="5.23046875" style="124" bestFit="1" customWidth="1"/>
    <col min="41" max="41" width="6.07421875" style="124" bestFit="1" customWidth="1"/>
    <col min="42" max="42" width="7" style="124" bestFit="1" customWidth="1"/>
    <col min="43" max="43" width="8.3046875" style="124" bestFit="1" customWidth="1"/>
    <col min="44" max="45" width="6.07421875" style="124" bestFit="1" customWidth="1"/>
    <col min="46" max="46" width="5.07421875" style="124" hidden="1" customWidth="1"/>
    <col min="47" max="47" width="6.07421875" style="124" bestFit="1" customWidth="1"/>
    <col min="48" max="48" width="7" style="124" bestFit="1" customWidth="1"/>
    <col min="49" max="49" width="6.07421875" style="124" bestFit="1" customWidth="1"/>
    <col min="50" max="50" width="5.23046875" style="124" bestFit="1" customWidth="1"/>
    <col min="51" max="51" width="7" style="124" bestFit="1" customWidth="1"/>
    <col min="52" max="52" width="6.07421875" style="124" bestFit="1" customWidth="1"/>
    <col min="53" max="53" width="8.3046875" style="124" bestFit="1" customWidth="1"/>
    <col min="54" max="55" width="6.07421875" style="124" bestFit="1" customWidth="1"/>
    <col min="56" max="56" width="8.3046875" style="124" bestFit="1" customWidth="1"/>
    <col min="57" max="57" width="6.07421875" style="124" bestFit="1" customWidth="1"/>
    <col min="58" max="58" width="8.3046875" style="124" bestFit="1" customWidth="1"/>
    <col min="59" max="59" width="4.69140625" style="124" bestFit="1" customWidth="1"/>
    <col min="60" max="60" width="8.07421875" style="124" customWidth="1"/>
    <col min="61" max="61" width="8.3046875" style="124" bestFit="1" customWidth="1"/>
    <col min="62" max="62" width="8.84375" style="125" bestFit="1" customWidth="1"/>
    <col min="63" max="256" width="6.69140625" style="124"/>
    <col min="257" max="257" width="3.07421875" style="124" customWidth="1"/>
    <col min="258" max="258" width="18.23046875" style="124" customWidth="1"/>
    <col min="259" max="259" width="4.3046875" style="124" customWidth="1"/>
    <col min="260" max="260" width="4.07421875" style="124" customWidth="1"/>
    <col min="261" max="300" width="3.53515625" style="124" customWidth="1"/>
    <col min="301" max="301" width="4.3046875" style="124" customWidth="1"/>
    <col min="302" max="303" width="8.3046875" style="124" customWidth="1"/>
    <col min="304" max="512" width="6.69140625" style="124"/>
    <col min="513" max="513" width="3.07421875" style="124" customWidth="1"/>
    <col min="514" max="514" width="18.23046875" style="124" customWidth="1"/>
    <col min="515" max="515" width="4.3046875" style="124" customWidth="1"/>
    <col min="516" max="516" width="4.07421875" style="124" customWidth="1"/>
    <col min="517" max="556" width="3.53515625" style="124" customWidth="1"/>
    <col min="557" max="557" width="4.3046875" style="124" customWidth="1"/>
    <col min="558" max="559" width="8.3046875" style="124" customWidth="1"/>
    <col min="560" max="768" width="6.69140625" style="124"/>
    <col min="769" max="769" width="3.07421875" style="124" customWidth="1"/>
    <col min="770" max="770" width="18.23046875" style="124" customWidth="1"/>
    <col min="771" max="771" width="4.3046875" style="124" customWidth="1"/>
    <col min="772" max="772" width="4.07421875" style="124" customWidth="1"/>
    <col min="773" max="812" width="3.53515625" style="124" customWidth="1"/>
    <col min="813" max="813" width="4.3046875" style="124" customWidth="1"/>
    <col min="814" max="815" width="8.3046875" style="124" customWidth="1"/>
    <col min="816" max="1024" width="6.69140625" style="124"/>
    <col min="1025" max="1025" width="3.07421875" style="124" customWidth="1"/>
    <col min="1026" max="1026" width="18.23046875" style="124" customWidth="1"/>
    <col min="1027" max="1027" width="4.3046875" style="124" customWidth="1"/>
    <col min="1028" max="1028" width="4.07421875" style="124" customWidth="1"/>
    <col min="1029" max="1068" width="3.53515625" style="124" customWidth="1"/>
    <col min="1069" max="1069" width="4.3046875" style="124" customWidth="1"/>
    <col min="1070" max="1071" width="8.3046875" style="124" customWidth="1"/>
    <col min="1072" max="1280" width="6.69140625" style="124"/>
    <col min="1281" max="1281" width="3.07421875" style="124" customWidth="1"/>
    <col min="1282" max="1282" width="18.23046875" style="124" customWidth="1"/>
    <col min="1283" max="1283" width="4.3046875" style="124" customWidth="1"/>
    <col min="1284" max="1284" width="4.07421875" style="124" customWidth="1"/>
    <col min="1285" max="1324" width="3.53515625" style="124" customWidth="1"/>
    <col min="1325" max="1325" width="4.3046875" style="124" customWidth="1"/>
    <col min="1326" max="1327" width="8.3046875" style="124" customWidth="1"/>
    <col min="1328" max="1536" width="6.69140625" style="124"/>
    <col min="1537" max="1537" width="3.07421875" style="124" customWidth="1"/>
    <col min="1538" max="1538" width="18.23046875" style="124" customWidth="1"/>
    <col min="1539" max="1539" width="4.3046875" style="124" customWidth="1"/>
    <col min="1540" max="1540" width="4.07421875" style="124" customWidth="1"/>
    <col min="1541" max="1580" width="3.53515625" style="124" customWidth="1"/>
    <col min="1581" max="1581" width="4.3046875" style="124" customWidth="1"/>
    <col min="1582" max="1583" width="8.3046875" style="124" customWidth="1"/>
    <col min="1584" max="1792" width="6.69140625" style="124"/>
    <col min="1793" max="1793" width="3.07421875" style="124" customWidth="1"/>
    <col min="1794" max="1794" width="18.23046875" style="124" customWidth="1"/>
    <col min="1795" max="1795" width="4.3046875" style="124" customWidth="1"/>
    <col min="1796" max="1796" width="4.07421875" style="124" customWidth="1"/>
    <col min="1797" max="1836" width="3.53515625" style="124" customWidth="1"/>
    <col min="1837" max="1837" width="4.3046875" style="124" customWidth="1"/>
    <col min="1838" max="1839" width="8.3046875" style="124" customWidth="1"/>
    <col min="1840" max="2048" width="6.69140625" style="124"/>
    <col min="2049" max="2049" width="3.07421875" style="124" customWidth="1"/>
    <col min="2050" max="2050" width="18.23046875" style="124" customWidth="1"/>
    <col min="2051" max="2051" width="4.3046875" style="124" customWidth="1"/>
    <col min="2052" max="2052" width="4.07421875" style="124" customWidth="1"/>
    <col min="2053" max="2092" width="3.53515625" style="124" customWidth="1"/>
    <col min="2093" max="2093" width="4.3046875" style="124" customWidth="1"/>
    <col min="2094" max="2095" width="8.3046875" style="124" customWidth="1"/>
    <col min="2096" max="2304" width="6.69140625" style="124"/>
    <col min="2305" max="2305" width="3.07421875" style="124" customWidth="1"/>
    <col min="2306" max="2306" width="18.23046875" style="124" customWidth="1"/>
    <col min="2307" max="2307" width="4.3046875" style="124" customWidth="1"/>
    <col min="2308" max="2308" width="4.07421875" style="124" customWidth="1"/>
    <col min="2309" max="2348" width="3.53515625" style="124" customWidth="1"/>
    <col min="2349" max="2349" width="4.3046875" style="124" customWidth="1"/>
    <col min="2350" max="2351" width="8.3046875" style="124" customWidth="1"/>
    <col min="2352" max="2560" width="6.69140625" style="124"/>
    <col min="2561" max="2561" width="3.07421875" style="124" customWidth="1"/>
    <col min="2562" max="2562" width="18.23046875" style="124" customWidth="1"/>
    <col min="2563" max="2563" width="4.3046875" style="124" customWidth="1"/>
    <col min="2564" max="2564" width="4.07421875" style="124" customWidth="1"/>
    <col min="2565" max="2604" width="3.53515625" style="124" customWidth="1"/>
    <col min="2605" max="2605" width="4.3046875" style="124" customWidth="1"/>
    <col min="2606" max="2607" width="8.3046875" style="124" customWidth="1"/>
    <col min="2608" max="2816" width="6.69140625" style="124"/>
    <col min="2817" max="2817" width="3.07421875" style="124" customWidth="1"/>
    <col min="2818" max="2818" width="18.23046875" style="124" customWidth="1"/>
    <col min="2819" max="2819" width="4.3046875" style="124" customWidth="1"/>
    <col min="2820" max="2820" width="4.07421875" style="124" customWidth="1"/>
    <col min="2821" max="2860" width="3.53515625" style="124" customWidth="1"/>
    <col min="2861" max="2861" width="4.3046875" style="124" customWidth="1"/>
    <col min="2862" max="2863" width="8.3046875" style="124" customWidth="1"/>
    <col min="2864" max="3072" width="6.69140625" style="124"/>
    <col min="3073" max="3073" width="3.07421875" style="124" customWidth="1"/>
    <col min="3074" max="3074" width="18.23046875" style="124" customWidth="1"/>
    <col min="3075" max="3075" width="4.3046875" style="124" customWidth="1"/>
    <col min="3076" max="3076" width="4.07421875" style="124" customWidth="1"/>
    <col min="3077" max="3116" width="3.53515625" style="124" customWidth="1"/>
    <col min="3117" max="3117" width="4.3046875" style="124" customWidth="1"/>
    <col min="3118" max="3119" width="8.3046875" style="124" customWidth="1"/>
    <col min="3120" max="3328" width="6.69140625" style="124"/>
    <col min="3329" max="3329" width="3.07421875" style="124" customWidth="1"/>
    <col min="3330" max="3330" width="18.23046875" style="124" customWidth="1"/>
    <col min="3331" max="3331" width="4.3046875" style="124" customWidth="1"/>
    <col min="3332" max="3332" width="4.07421875" style="124" customWidth="1"/>
    <col min="3333" max="3372" width="3.53515625" style="124" customWidth="1"/>
    <col min="3373" max="3373" width="4.3046875" style="124" customWidth="1"/>
    <col min="3374" max="3375" width="8.3046875" style="124" customWidth="1"/>
    <col min="3376" max="3584" width="6.69140625" style="124"/>
    <col min="3585" max="3585" width="3.07421875" style="124" customWidth="1"/>
    <col min="3586" max="3586" width="18.23046875" style="124" customWidth="1"/>
    <col min="3587" max="3587" width="4.3046875" style="124" customWidth="1"/>
    <col min="3588" max="3588" width="4.07421875" style="124" customWidth="1"/>
    <col min="3589" max="3628" width="3.53515625" style="124" customWidth="1"/>
    <col min="3629" max="3629" width="4.3046875" style="124" customWidth="1"/>
    <col min="3630" max="3631" width="8.3046875" style="124" customWidth="1"/>
    <col min="3632" max="3840" width="6.69140625" style="124"/>
    <col min="3841" max="3841" width="3.07421875" style="124" customWidth="1"/>
    <col min="3842" max="3842" width="18.23046875" style="124" customWidth="1"/>
    <col min="3843" max="3843" width="4.3046875" style="124" customWidth="1"/>
    <col min="3844" max="3844" width="4.07421875" style="124" customWidth="1"/>
    <col min="3845" max="3884" width="3.53515625" style="124" customWidth="1"/>
    <col min="3885" max="3885" width="4.3046875" style="124" customWidth="1"/>
    <col min="3886" max="3887" width="8.3046875" style="124" customWidth="1"/>
    <col min="3888" max="4096" width="6.69140625" style="124"/>
    <col min="4097" max="4097" width="3.07421875" style="124" customWidth="1"/>
    <col min="4098" max="4098" width="18.23046875" style="124" customWidth="1"/>
    <col min="4099" max="4099" width="4.3046875" style="124" customWidth="1"/>
    <col min="4100" max="4100" width="4.07421875" style="124" customWidth="1"/>
    <col min="4101" max="4140" width="3.53515625" style="124" customWidth="1"/>
    <col min="4141" max="4141" width="4.3046875" style="124" customWidth="1"/>
    <col min="4142" max="4143" width="8.3046875" style="124" customWidth="1"/>
    <col min="4144" max="4352" width="6.69140625" style="124"/>
    <col min="4353" max="4353" width="3.07421875" style="124" customWidth="1"/>
    <col min="4354" max="4354" width="18.23046875" style="124" customWidth="1"/>
    <col min="4355" max="4355" width="4.3046875" style="124" customWidth="1"/>
    <col min="4356" max="4356" width="4.07421875" style="124" customWidth="1"/>
    <col min="4357" max="4396" width="3.53515625" style="124" customWidth="1"/>
    <col min="4397" max="4397" width="4.3046875" style="124" customWidth="1"/>
    <col min="4398" max="4399" width="8.3046875" style="124" customWidth="1"/>
    <col min="4400" max="4608" width="6.69140625" style="124"/>
    <col min="4609" max="4609" width="3.07421875" style="124" customWidth="1"/>
    <col min="4610" max="4610" width="18.23046875" style="124" customWidth="1"/>
    <col min="4611" max="4611" width="4.3046875" style="124" customWidth="1"/>
    <col min="4612" max="4612" width="4.07421875" style="124" customWidth="1"/>
    <col min="4613" max="4652" width="3.53515625" style="124" customWidth="1"/>
    <col min="4653" max="4653" width="4.3046875" style="124" customWidth="1"/>
    <col min="4654" max="4655" width="8.3046875" style="124" customWidth="1"/>
    <col min="4656" max="4864" width="6.69140625" style="124"/>
    <col min="4865" max="4865" width="3.07421875" style="124" customWidth="1"/>
    <col min="4866" max="4866" width="18.23046875" style="124" customWidth="1"/>
    <col min="4867" max="4867" width="4.3046875" style="124" customWidth="1"/>
    <col min="4868" max="4868" width="4.07421875" style="124" customWidth="1"/>
    <col min="4869" max="4908" width="3.53515625" style="124" customWidth="1"/>
    <col min="4909" max="4909" width="4.3046875" style="124" customWidth="1"/>
    <col min="4910" max="4911" width="8.3046875" style="124" customWidth="1"/>
    <col min="4912" max="5120" width="6.69140625" style="124"/>
    <col min="5121" max="5121" width="3.07421875" style="124" customWidth="1"/>
    <col min="5122" max="5122" width="18.23046875" style="124" customWidth="1"/>
    <col min="5123" max="5123" width="4.3046875" style="124" customWidth="1"/>
    <col min="5124" max="5124" width="4.07421875" style="124" customWidth="1"/>
    <col min="5125" max="5164" width="3.53515625" style="124" customWidth="1"/>
    <col min="5165" max="5165" width="4.3046875" style="124" customWidth="1"/>
    <col min="5166" max="5167" width="8.3046875" style="124" customWidth="1"/>
    <col min="5168" max="5376" width="6.69140625" style="124"/>
    <col min="5377" max="5377" width="3.07421875" style="124" customWidth="1"/>
    <col min="5378" max="5378" width="18.23046875" style="124" customWidth="1"/>
    <col min="5379" max="5379" width="4.3046875" style="124" customWidth="1"/>
    <col min="5380" max="5380" width="4.07421875" style="124" customWidth="1"/>
    <col min="5381" max="5420" width="3.53515625" style="124" customWidth="1"/>
    <col min="5421" max="5421" width="4.3046875" style="124" customWidth="1"/>
    <col min="5422" max="5423" width="8.3046875" style="124" customWidth="1"/>
    <col min="5424" max="5632" width="6.69140625" style="124"/>
    <col min="5633" max="5633" width="3.07421875" style="124" customWidth="1"/>
    <col min="5634" max="5634" width="18.23046875" style="124" customWidth="1"/>
    <col min="5635" max="5635" width="4.3046875" style="124" customWidth="1"/>
    <col min="5636" max="5636" width="4.07421875" style="124" customWidth="1"/>
    <col min="5637" max="5676" width="3.53515625" style="124" customWidth="1"/>
    <col min="5677" max="5677" width="4.3046875" style="124" customWidth="1"/>
    <col min="5678" max="5679" width="8.3046875" style="124" customWidth="1"/>
    <col min="5680" max="5888" width="6.69140625" style="124"/>
    <col min="5889" max="5889" width="3.07421875" style="124" customWidth="1"/>
    <col min="5890" max="5890" width="18.23046875" style="124" customWidth="1"/>
    <col min="5891" max="5891" width="4.3046875" style="124" customWidth="1"/>
    <col min="5892" max="5892" width="4.07421875" style="124" customWidth="1"/>
    <col min="5893" max="5932" width="3.53515625" style="124" customWidth="1"/>
    <col min="5933" max="5933" width="4.3046875" style="124" customWidth="1"/>
    <col min="5934" max="5935" width="8.3046875" style="124" customWidth="1"/>
    <col min="5936" max="6144" width="6.69140625" style="124"/>
    <col min="6145" max="6145" width="3.07421875" style="124" customWidth="1"/>
    <col min="6146" max="6146" width="18.23046875" style="124" customWidth="1"/>
    <col min="6147" max="6147" width="4.3046875" style="124" customWidth="1"/>
    <col min="6148" max="6148" width="4.07421875" style="124" customWidth="1"/>
    <col min="6149" max="6188" width="3.53515625" style="124" customWidth="1"/>
    <col min="6189" max="6189" width="4.3046875" style="124" customWidth="1"/>
    <col min="6190" max="6191" width="8.3046875" style="124" customWidth="1"/>
    <col min="6192" max="6400" width="6.69140625" style="124"/>
    <col min="6401" max="6401" width="3.07421875" style="124" customWidth="1"/>
    <col min="6402" max="6402" width="18.23046875" style="124" customWidth="1"/>
    <col min="6403" max="6403" width="4.3046875" style="124" customWidth="1"/>
    <col min="6404" max="6404" width="4.07421875" style="124" customWidth="1"/>
    <col min="6405" max="6444" width="3.53515625" style="124" customWidth="1"/>
    <col min="6445" max="6445" width="4.3046875" style="124" customWidth="1"/>
    <col min="6446" max="6447" width="8.3046875" style="124" customWidth="1"/>
    <col min="6448" max="6656" width="6.69140625" style="124"/>
    <col min="6657" max="6657" width="3.07421875" style="124" customWidth="1"/>
    <col min="6658" max="6658" width="18.23046875" style="124" customWidth="1"/>
    <col min="6659" max="6659" width="4.3046875" style="124" customWidth="1"/>
    <col min="6660" max="6660" width="4.07421875" style="124" customWidth="1"/>
    <col min="6661" max="6700" width="3.53515625" style="124" customWidth="1"/>
    <col min="6701" max="6701" width="4.3046875" style="124" customWidth="1"/>
    <col min="6702" max="6703" width="8.3046875" style="124" customWidth="1"/>
    <col min="6704" max="6912" width="6.69140625" style="124"/>
    <col min="6913" max="6913" width="3.07421875" style="124" customWidth="1"/>
    <col min="6914" max="6914" width="18.23046875" style="124" customWidth="1"/>
    <col min="6915" max="6915" width="4.3046875" style="124" customWidth="1"/>
    <col min="6916" max="6916" width="4.07421875" style="124" customWidth="1"/>
    <col min="6917" max="6956" width="3.53515625" style="124" customWidth="1"/>
    <col min="6957" max="6957" width="4.3046875" style="124" customWidth="1"/>
    <col min="6958" max="6959" width="8.3046875" style="124" customWidth="1"/>
    <col min="6960" max="7168" width="6.69140625" style="124"/>
    <col min="7169" max="7169" width="3.07421875" style="124" customWidth="1"/>
    <col min="7170" max="7170" width="18.23046875" style="124" customWidth="1"/>
    <col min="7171" max="7171" width="4.3046875" style="124" customWidth="1"/>
    <col min="7172" max="7172" width="4.07421875" style="124" customWidth="1"/>
    <col min="7173" max="7212" width="3.53515625" style="124" customWidth="1"/>
    <col min="7213" max="7213" width="4.3046875" style="124" customWidth="1"/>
    <col min="7214" max="7215" width="8.3046875" style="124" customWidth="1"/>
    <col min="7216" max="7424" width="6.69140625" style="124"/>
    <col min="7425" max="7425" width="3.07421875" style="124" customWidth="1"/>
    <col min="7426" max="7426" width="18.23046875" style="124" customWidth="1"/>
    <col min="7427" max="7427" width="4.3046875" style="124" customWidth="1"/>
    <col min="7428" max="7428" width="4.07421875" style="124" customWidth="1"/>
    <col min="7429" max="7468" width="3.53515625" style="124" customWidth="1"/>
    <col min="7469" max="7469" width="4.3046875" style="124" customWidth="1"/>
    <col min="7470" max="7471" width="8.3046875" style="124" customWidth="1"/>
    <col min="7472" max="7680" width="6.69140625" style="124"/>
    <col min="7681" max="7681" width="3.07421875" style="124" customWidth="1"/>
    <col min="7682" max="7682" width="18.23046875" style="124" customWidth="1"/>
    <col min="7683" max="7683" width="4.3046875" style="124" customWidth="1"/>
    <col min="7684" max="7684" width="4.07421875" style="124" customWidth="1"/>
    <col min="7685" max="7724" width="3.53515625" style="124" customWidth="1"/>
    <col min="7725" max="7725" width="4.3046875" style="124" customWidth="1"/>
    <col min="7726" max="7727" width="8.3046875" style="124" customWidth="1"/>
    <col min="7728" max="7936" width="6.69140625" style="124"/>
    <col min="7937" max="7937" width="3.07421875" style="124" customWidth="1"/>
    <col min="7938" max="7938" width="18.23046875" style="124" customWidth="1"/>
    <col min="7939" max="7939" width="4.3046875" style="124" customWidth="1"/>
    <col min="7940" max="7940" width="4.07421875" style="124" customWidth="1"/>
    <col min="7941" max="7980" width="3.53515625" style="124" customWidth="1"/>
    <col min="7981" max="7981" width="4.3046875" style="124" customWidth="1"/>
    <col min="7982" max="7983" width="8.3046875" style="124" customWidth="1"/>
    <col min="7984" max="8192" width="6.69140625" style="124"/>
    <col min="8193" max="8193" width="3.07421875" style="124" customWidth="1"/>
    <col min="8194" max="8194" width="18.23046875" style="124" customWidth="1"/>
    <col min="8195" max="8195" width="4.3046875" style="124" customWidth="1"/>
    <col min="8196" max="8196" width="4.07421875" style="124" customWidth="1"/>
    <col min="8197" max="8236" width="3.53515625" style="124" customWidth="1"/>
    <col min="8237" max="8237" width="4.3046875" style="124" customWidth="1"/>
    <col min="8238" max="8239" width="8.3046875" style="124" customWidth="1"/>
    <col min="8240" max="8448" width="6.69140625" style="124"/>
    <col min="8449" max="8449" width="3.07421875" style="124" customWidth="1"/>
    <col min="8450" max="8450" width="18.23046875" style="124" customWidth="1"/>
    <col min="8451" max="8451" width="4.3046875" style="124" customWidth="1"/>
    <col min="8452" max="8452" width="4.07421875" style="124" customWidth="1"/>
    <col min="8453" max="8492" width="3.53515625" style="124" customWidth="1"/>
    <col min="8493" max="8493" width="4.3046875" style="124" customWidth="1"/>
    <col min="8494" max="8495" width="8.3046875" style="124" customWidth="1"/>
    <col min="8496" max="8704" width="6.69140625" style="124"/>
    <col min="8705" max="8705" width="3.07421875" style="124" customWidth="1"/>
    <col min="8706" max="8706" width="18.23046875" style="124" customWidth="1"/>
    <col min="8707" max="8707" width="4.3046875" style="124" customWidth="1"/>
    <col min="8708" max="8708" width="4.07421875" style="124" customWidth="1"/>
    <col min="8709" max="8748" width="3.53515625" style="124" customWidth="1"/>
    <col min="8749" max="8749" width="4.3046875" style="124" customWidth="1"/>
    <col min="8750" max="8751" width="8.3046875" style="124" customWidth="1"/>
    <col min="8752" max="8960" width="6.69140625" style="124"/>
    <col min="8961" max="8961" width="3.07421875" style="124" customWidth="1"/>
    <col min="8962" max="8962" width="18.23046875" style="124" customWidth="1"/>
    <col min="8963" max="8963" width="4.3046875" style="124" customWidth="1"/>
    <col min="8964" max="8964" width="4.07421875" style="124" customWidth="1"/>
    <col min="8965" max="9004" width="3.53515625" style="124" customWidth="1"/>
    <col min="9005" max="9005" width="4.3046875" style="124" customWidth="1"/>
    <col min="9006" max="9007" width="8.3046875" style="124" customWidth="1"/>
    <col min="9008" max="9216" width="6.69140625" style="124"/>
    <col min="9217" max="9217" width="3.07421875" style="124" customWidth="1"/>
    <col min="9218" max="9218" width="18.23046875" style="124" customWidth="1"/>
    <col min="9219" max="9219" width="4.3046875" style="124" customWidth="1"/>
    <col min="9220" max="9220" width="4.07421875" style="124" customWidth="1"/>
    <col min="9221" max="9260" width="3.53515625" style="124" customWidth="1"/>
    <col min="9261" max="9261" width="4.3046875" style="124" customWidth="1"/>
    <col min="9262" max="9263" width="8.3046875" style="124" customWidth="1"/>
    <col min="9264" max="9472" width="6.69140625" style="124"/>
    <col min="9473" max="9473" width="3.07421875" style="124" customWidth="1"/>
    <col min="9474" max="9474" width="18.23046875" style="124" customWidth="1"/>
    <col min="9475" max="9475" width="4.3046875" style="124" customWidth="1"/>
    <col min="9476" max="9476" width="4.07421875" style="124" customWidth="1"/>
    <col min="9477" max="9516" width="3.53515625" style="124" customWidth="1"/>
    <col min="9517" max="9517" width="4.3046875" style="124" customWidth="1"/>
    <col min="9518" max="9519" width="8.3046875" style="124" customWidth="1"/>
    <col min="9520" max="9728" width="6.69140625" style="124"/>
    <col min="9729" max="9729" width="3.07421875" style="124" customWidth="1"/>
    <col min="9730" max="9730" width="18.23046875" style="124" customWidth="1"/>
    <col min="9731" max="9731" width="4.3046875" style="124" customWidth="1"/>
    <col min="9732" max="9732" width="4.07421875" style="124" customWidth="1"/>
    <col min="9733" max="9772" width="3.53515625" style="124" customWidth="1"/>
    <col min="9773" max="9773" width="4.3046875" style="124" customWidth="1"/>
    <col min="9774" max="9775" width="8.3046875" style="124" customWidth="1"/>
    <col min="9776" max="9984" width="6.69140625" style="124"/>
    <col min="9985" max="9985" width="3.07421875" style="124" customWidth="1"/>
    <col min="9986" max="9986" width="18.23046875" style="124" customWidth="1"/>
    <col min="9987" max="9987" width="4.3046875" style="124" customWidth="1"/>
    <col min="9988" max="9988" width="4.07421875" style="124" customWidth="1"/>
    <col min="9989" max="10028" width="3.53515625" style="124" customWidth="1"/>
    <col min="10029" max="10029" width="4.3046875" style="124" customWidth="1"/>
    <col min="10030" max="10031" width="8.3046875" style="124" customWidth="1"/>
    <col min="10032" max="10240" width="6.69140625" style="124"/>
    <col min="10241" max="10241" width="3.07421875" style="124" customWidth="1"/>
    <col min="10242" max="10242" width="18.23046875" style="124" customWidth="1"/>
    <col min="10243" max="10243" width="4.3046875" style="124" customWidth="1"/>
    <col min="10244" max="10244" width="4.07421875" style="124" customWidth="1"/>
    <col min="10245" max="10284" width="3.53515625" style="124" customWidth="1"/>
    <col min="10285" max="10285" width="4.3046875" style="124" customWidth="1"/>
    <col min="10286" max="10287" width="8.3046875" style="124" customWidth="1"/>
    <col min="10288" max="10496" width="6.69140625" style="124"/>
    <col min="10497" max="10497" width="3.07421875" style="124" customWidth="1"/>
    <col min="10498" max="10498" width="18.23046875" style="124" customWidth="1"/>
    <col min="10499" max="10499" width="4.3046875" style="124" customWidth="1"/>
    <col min="10500" max="10500" width="4.07421875" style="124" customWidth="1"/>
    <col min="10501" max="10540" width="3.53515625" style="124" customWidth="1"/>
    <col min="10541" max="10541" width="4.3046875" style="124" customWidth="1"/>
    <col min="10542" max="10543" width="8.3046875" style="124" customWidth="1"/>
    <col min="10544" max="10752" width="6.69140625" style="124"/>
    <col min="10753" max="10753" width="3.07421875" style="124" customWidth="1"/>
    <col min="10754" max="10754" width="18.23046875" style="124" customWidth="1"/>
    <col min="10755" max="10755" width="4.3046875" style="124" customWidth="1"/>
    <col min="10756" max="10756" width="4.07421875" style="124" customWidth="1"/>
    <col min="10757" max="10796" width="3.53515625" style="124" customWidth="1"/>
    <col min="10797" max="10797" width="4.3046875" style="124" customWidth="1"/>
    <col min="10798" max="10799" width="8.3046875" style="124" customWidth="1"/>
    <col min="10800" max="11008" width="6.69140625" style="124"/>
    <col min="11009" max="11009" width="3.07421875" style="124" customWidth="1"/>
    <col min="11010" max="11010" width="18.23046875" style="124" customWidth="1"/>
    <col min="11011" max="11011" width="4.3046875" style="124" customWidth="1"/>
    <col min="11012" max="11012" width="4.07421875" style="124" customWidth="1"/>
    <col min="11013" max="11052" width="3.53515625" style="124" customWidth="1"/>
    <col min="11053" max="11053" width="4.3046875" style="124" customWidth="1"/>
    <col min="11054" max="11055" width="8.3046875" style="124" customWidth="1"/>
    <col min="11056" max="11264" width="6.69140625" style="124"/>
    <col min="11265" max="11265" width="3.07421875" style="124" customWidth="1"/>
    <col min="11266" max="11266" width="18.23046875" style="124" customWidth="1"/>
    <col min="11267" max="11267" width="4.3046875" style="124" customWidth="1"/>
    <col min="11268" max="11268" width="4.07421875" style="124" customWidth="1"/>
    <col min="11269" max="11308" width="3.53515625" style="124" customWidth="1"/>
    <col min="11309" max="11309" width="4.3046875" style="124" customWidth="1"/>
    <col min="11310" max="11311" width="8.3046875" style="124" customWidth="1"/>
    <col min="11312" max="11520" width="6.69140625" style="124"/>
    <col min="11521" max="11521" width="3.07421875" style="124" customWidth="1"/>
    <col min="11522" max="11522" width="18.23046875" style="124" customWidth="1"/>
    <col min="11523" max="11523" width="4.3046875" style="124" customWidth="1"/>
    <col min="11524" max="11524" width="4.07421875" style="124" customWidth="1"/>
    <col min="11525" max="11564" width="3.53515625" style="124" customWidth="1"/>
    <col min="11565" max="11565" width="4.3046875" style="124" customWidth="1"/>
    <col min="11566" max="11567" width="8.3046875" style="124" customWidth="1"/>
    <col min="11568" max="11776" width="6.69140625" style="124"/>
    <col min="11777" max="11777" width="3.07421875" style="124" customWidth="1"/>
    <col min="11778" max="11778" width="18.23046875" style="124" customWidth="1"/>
    <col min="11779" max="11779" width="4.3046875" style="124" customWidth="1"/>
    <col min="11780" max="11780" width="4.07421875" style="124" customWidth="1"/>
    <col min="11781" max="11820" width="3.53515625" style="124" customWidth="1"/>
    <col min="11821" max="11821" width="4.3046875" style="124" customWidth="1"/>
    <col min="11822" max="11823" width="8.3046875" style="124" customWidth="1"/>
    <col min="11824" max="12032" width="6.69140625" style="124"/>
    <col min="12033" max="12033" width="3.07421875" style="124" customWidth="1"/>
    <col min="12034" max="12034" width="18.23046875" style="124" customWidth="1"/>
    <col min="12035" max="12035" width="4.3046875" style="124" customWidth="1"/>
    <col min="12036" max="12036" width="4.07421875" style="124" customWidth="1"/>
    <col min="12037" max="12076" width="3.53515625" style="124" customWidth="1"/>
    <col min="12077" max="12077" width="4.3046875" style="124" customWidth="1"/>
    <col min="12078" max="12079" width="8.3046875" style="124" customWidth="1"/>
    <col min="12080" max="12288" width="6.69140625" style="124"/>
    <col min="12289" max="12289" width="3.07421875" style="124" customWidth="1"/>
    <col min="12290" max="12290" width="18.23046875" style="124" customWidth="1"/>
    <col min="12291" max="12291" width="4.3046875" style="124" customWidth="1"/>
    <col min="12292" max="12292" width="4.07421875" style="124" customWidth="1"/>
    <col min="12293" max="12332" width="3.53515625" style="124" customWidth="1"/>
    <col min="12333" max="12333" width="4.3046875" style="124" customWidth="1"/>
    <col min="12334" max="12335" width="8.3046875" style="124" customWidth="1"/>
    <col min="12336" max="12544" width="6.69140625" style="124"/>
    <col min="12545" max="12545" width="3.07421875" style="124" customWidth="1"/>
    <col min="12546" max="12546" width="18.23046875" style="124" customWidth="1"/>
    <col min="12547" max="12547" width="4.3046875" style="124" customWidth="1"/>
    <col min="12548" max="12548" width="4.07421875" style="124" customWidth="1"/>
    <col min="12549" max="12588" width="3.53515625" style="124" customWidth="1"/>
    <col min="12589" max="12589" width="4.3046875" style="124" customWidth="1"/>
    <col min="12590" max="12591" width="8.3046875" style="124" customWidth="1"/>
    <col min="12592" max="12800" width="6.69140625" style="124"/>
    <col min="12801" max="12801" width="3.07421875" style="124" customWidth="1"/>
    <col min="12802" max="12802" width="18.23046875" style="124" customWidth="1"/>
    <col min="12803" max="12803" width="4.3046875" style="124" customWidth="1"/>
    <col min="12804" max="12804" width="4.07421875" style="124" customWidth="1"/>
    <col min="12805" max="12844" width="3.53515625" style="124" customWidth="1"/>
    <col min="12845" max="12845" width="4.3046875" style="124" customWidth="1"/>
    <col min="12846" max="12847" width="8.3046875" style="124" customWidth="1"/>
    <col min="12848" max="13056" width="6.69140625" style="124"/>
    <col min="13057" max="13057" width="3.07421875" style="124" customWidth="1"/>
    <col min="13058" max="13058" width="18.23046875" style="124" customWidth="1"/>
    <col min="13059" max="13059" width="4.3046875" style="124" customWidth="1"/>
    <col min="13060" max="13060" width="4.07421875" style="124" customWidth="1"/>
    <col min="13061" max="13100" width="3.53515625" style="124" customWidth="1"/>
    <col min="13101" max="13101" width="4.3046875" style="124" customWidth="1"/>
    <col min="13102" max="13103" width="8.3046875" style="124" customWidth="1"/>
    <col min="13104" max="13312" width="6.69140625" style="124"/>
    <col min="13313" max="13313" width="3.07421875" style="124" customWidth="1"/>
    <col min="13314" max="13314" width="18.23046875" style="124" customWidth="1"/>
    <col min="13315" max="13315" width="4.3046875" style="124" customWidth="1"/>
    <col min="13316" max="13316" width="4.07421875" style="124" customWidth="1"/>
    <col min="13317" max="13356" width="3.53515625" style="124" customWidth="1"/>
    <col min="13357" max="13357" width="4.3046875" style="124" customWidth="1"/>
    <col min="13358" max="13359" width="8.3046875" style="124" customWidth="1"/>
    <col min="13360" max="13568" width="6.69140625" style="124"/>
    <col min="13569" max="13569" width="3.07421875" style="124" customWidth="1"/>
    <col min="13570" max="13570" width="18.23046875" style="124" customWidth="1"/>
    <col min="13571" max="13571" width="4.3046875" style="124" customWidth="1"/>
    <col min="13572" max="13572" width="4.07421875" style="124" customWidth="1"/>
    <col min="13573" max="13612" width="3.53515625" style="124" customWidth="1"/>
    <col min="13613" max="13613" width="4.3046875" style="124" customWidth="1"/>
    <col min="13614" max="13615" width="8.3046875" style="124" customWidth="1"/>
    <col min="13616" max="13824" width="6.69140625" style="124"/>
    <col min="13825" max="13825" width="3.07421875" style="124" customWidth="1"/>
    <col min="13826" max="13826" width="18.23046875" style="124" customWidth="1"/>
    <col min="13827" max="13827" width="4.3046875" style="124" customWidth="1"/>
    <col min="13828" max="13828" width="4.07421875" style="124" customWidth="1"/>
    <col min="13829" max="13868" width="3.53515625" style="124" customWidth="1"/>
    <col min="13869" max="13869" width="4.3046875" style="124" customWidth="1"/>
    <col min="13870" max="13871" width="8.3046875" style="124" customWidth="1"/>
    <col min="13872" max="14080" width="6.69140625" style="124"/>
    <col min="14081" max="14081" width="3.07421875" style="124" customWidth="1"/>
    <col min="14082" max="14082" width="18.23046875" style="124" customWidth="1"/>
    <col min="14083" max="14083" width="4.3046875" style="124" customWidth="1"/>
    <col min="14084" max="14084" width="4.07421875" style="124" customWidth="1"/>
    <col min="14085" max="14124" width="3.53515625" style="124" customWidth="1"/>
    <col min="14125" max="14125" width="4.3046875" style="124" customWidth="1"/>
    <col min="14126" max="14127" width="8.3046875" style="124" customWidth="1"/>
    <col min="14128" max="14336" width="6.69140625" style="124"/>
    <col min="14337" max="14337" width="3.07421875" style="124" customWidth="1"/>
    <col min="14338" max="14338" width="18.23046875" style="124" customWidth="1"/>
    <col min="14339" max="14339" width="4.3046875" style="124" customWidth="1"/>
    <col min="14340" max="14340" width="4.07421875" style="124" customWidth="1"/>
    <col min="14341" max="14380" width="3.53515625" style="124" customWidth="1"/>
    <col min="14381" max="14381" width="4.3046875" style="124" customWidth="1"/>
    <col min="14382" max="14383" width="8.3046875" style="124" customWidth="1"/>
    <col min="14384" max="14592" width="6.69140625" style="124"/>
    <col min="14593" max="14593" width="3.07421875" style="124" customWidth="1"/>
    <col min="14594" max="14594" width="18.23046875" style="124" customWidth="1"/>
    <col min="14595" max="14595" width="4.3046875" style="124" customWidth="1"/>
    <col min="14596" max="14596" width="4.07421875" style="124" customWidth="1"/>
    <col min="14597" max="14636" width="3.53515625" style="124" customWidth="1"/>
    <col min="14637" max="14637" width="4.3046875" style="124" customWidth="1"/>
    <col min="14638" max="14639" width="8.3046875" style="124" customWidth="1"/>
    <col min="14640" max="14848" width="6.69140625" style="124"/>
    <col min="14849" max="14849" width="3.07421875" style="124" customWidth="1"/>
    <col min="14850" max="14850" width="18.23046875" style="124" customWidth="1"/>
    <col min="14851" max="14851" width="4.3046875" style="124" customWidth="1"/>
    <col min="14852" max="14852" width="4.07421875" style="124" customWidth="1"/>
    <col min="14853" max="14892" width="3.53515625" style="124" customWidth="1"/>
    <col min="14893" max="14893" width="4.3046875" style="124" customWidth="1"/>
    <col min="14894" max="14895" width="8.3046875" style="124" customWidth="1"/>
    <col min="14896" max="15104" width="6.69140625" style="124"/>
    <col min="15105" max="15105" width="3.07421875" style="124" customWidth="1"/>
    <col min="15106" max="15106" width="18.23046875" style="124" customWidth="1"/>
    <col min="15107" max="15107" width="4.3046875" style="124" customWidth="1"/>
    <col min="15108" max="15108" width="4.07421875" style="124" customWidth="1"/>
    <col min="15109" max="15148" width="3.53515625" style="124" customWidth="1"/>
    <col min="15149" max="15149" width="4.3046875" style="124" customWidth="1"/>
    <col min="15150" max="15151" width="8.3046875" style="124" customWidth="1"/>
    <col min="15152" max="15360" width="6.69140625" style="124"/>
    <col min="15361" max="15361" width="3.07421875" style="124" customWidth="1"/>
    <col min="15362" max="15362" width="18.23046875" style="124" customWidth="1"/>
    <col min="15363" max="15363" width="4.3046875" style="124" customWidth="1"/>
    <col min="15364" max="15364" width="4.07421875" style="124" customWidth="1"/>
    <col min="15365" max="15404" width="3.53515625" style="124" customWidth="1"/>
    <col min="15405" max="15405" width="4.3046875" style="124" customWidth="1"/>
    <col min="15406" max="15407" width="8.3046875" style="124" customWidth="1"/>
    <col min="15408" max="15616" width="6.69140625" style="124"/>
    <col min="15617" max="15617" width="3.07421875" style="124" customWidth="1"/>
    <col min="15618" max="15618" width="18.23046875" style="124" customWidth="1"/>
    <col min="15619" max="15619" width="4.3046875" style="124" customWidth="1"/>
    <col min="15620" max="15620" width="4.07421875" style="124" customWidth="1"/>
    <col min="15621" max="15660" width="3.53515625" style="124" customWidth="1"/>
    <col min="15661" max="15661" width="4.3046875" style="124" customWidth="1"/>
    <col min="15662" max="15663" width="8.3046875" style="124" customWidth="1"/>
    <col min="15664" max="15872" width="6.69140625" style="124"/>
    <col min="15873" max="15873" width="3.07421875" style="124" customWidth="1"/>
    <col min="15874" max="15874" width="18.23046875" style="124" customWidth="1"/>
    <col min="15875" max="15875" width="4.3046875" style="124" customWidth="1"/>
    <col min="15876" max="15876" width="4.07421875" style="124" customWidth="1"/>
    <col min="15877" max="15916" width="3.53515625" style="124" customWidth="1"/>
    <col min="15917" max="15917" width="4.3046875" style="124" customWidth="1"/>
    <col min="15918" max="15919" width="8.3046875" style="124" customWidth="1"/>
    <col min="15920" max="16128" width="6.69140625" style="124"/>
    <col min="16129" max="16129" width="3.07421875" style="124" customWidth="1"/>
    <col min="16130" max="16130" width="18.23046875" style="124" customWidth="1"/>
    <col min="16131" max="16131" width="4.3046875" style="124" customWidth="1"/>
    <col min="16132" max="16132" width="4.07421875" style="124" customWidth="1"/>
    <col min="16133" max="16172" width="3.53515625" style="124" customWidth="1"/>
    <col min="16173" max="16173" width="4.3046875" style="124" customWidth="1"/>
    <col min="16174" max="16175" width="8.3046875" style="124" customWidth="1"/>
    <col min="16176" max="16384" width="6.69140625" style="124"/>
  </cols>
  <sheetData>
    <row r="1" spans="1:62" ht="17.5" customHeight="1">
      <c r="A1" s="242" t="s">
        <v>1150</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row>
    <row r="2" spans="1:62" ht="14.25" hidden="1" customHeight="1">
      <c r="A2" s="1066" t="s">
        <v>342</v>
      </c>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c r="AN2" s="1066"/>
      <c r="AO2" s="1066"/>
      <c r="AP2" s="1066"/>
      <c r="AQ2" s="1066"/>
      <c r="AR2" s="1066"/>
      <c r="AS2" s="126"/>
    </row>
    <row r="3" spans="1:62" ht="15" hidden="1">
      <c r="A3" s="1067" t="s">
        <v>343</v>
      </c>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067"/>
      <c r="AP3" s="1067"/>
      <c r="AQ3" s="1067"/>
      <c r="AR3" s="1067"/>
      <c r="AS3" s="1067"/>
    </row>
    <row r="4" spans="1:62" ht="15.5">
      <c r="A4" s="127"/>
      <c r="B4" s="183"/>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022" t="s">
        <v>155</v>
      </c>
      <c r="AQ4" s="1022"/>
      <c r="AR4" s="1022"/>
      <c r="AS4" s="1022"/>
    </row>
    <row r="5" spans="1:62" s="128" customFormat="1" ht="14.25" customHeight="1">
      <c r="A5" s="1057" t="s">
        <v>0</v>
      </c>
      <c r="B5" s="1058" t="s">
        <v>37</v>
      </c>
      <c r="C5" s="1060" t="s">
        <v>38</v>
      </c>
      <c r="D5" s="1062" t="s">
        <v>699</v>
      </c>
      <c r="E5" s="1063" t="s">
        <v>344</v>
      </c>
      <c r="F5" s="1064"/>
      <c r="G5" s="1064"/>
      <c r="H5" s="1064"/>
      <c r="I5" s="1064"/>
      <c r="J5" s="1064"/>
      <c r="K5" s="1064"/>
      <c r="L5" s="1064"/>
      <c r="M5" s="1064"/>
      <c r="N5" s="1064"/>
      <c r="O5" s="1064"/>
      <c r="P5" s="1064"/>
      <c r="Q5" s="1064"/>
      <c r="R5" s="1064"/>
      <c r="S5" s="1064"/>
      <c r="T5" s="1064"/>
      <c r="U5" s="1064"/>
      <c r="V5" s="1064"/>
      <c r="W5" s="1064"/>
      <c r="X5" s="1064"/>
      <c r="Y5" s="1064"/>
      <c r="Z5" s="1064"/>
      <c r="AA5" s="1064"/>
      <c r="AB5" s="1064"/>
      <c r="AC5" s="1064"/>
      <c r="AD5" s="1064"/>
      <c r="AE5" s="1064"/>
      <c r="AF5" s="1064"/>
      <c r="AG5" s="1064"/>
      <c r="AH5" s="1064"/>
      <c r="AI5" s="1064"/>
      <c r="AJ5" s="1064"/>
      <c r="AK5" s="1064"/>
      <c r="AL5" s="1064"/>
      <c r="AM5" s="1064"/>
      <c r="AN5" s="1064"/>
      <c r="AO5" s="1064"/>
      <c r="AP5" s="1064"/>
      <c r="AQ5" s="1064"/>
      <c r="AR5" s="1064"/>
      <c r="AS5" s="1064"/>
      <c r="AT5" s="1064"/>
      <c r="AU5" s="1064"/>
      <c r="AV5" s="1064"/>
      <c r="AW5" s="1064"/>
      <c r="AX5" s="1064"/>
      <c r="AY5" s="1064"/>
      <c r="AZ5" s="1064"/>
      <c r="BA5" s="1064"/>
      <c r="BB5" s="1064"/>
      <c r="BC5" s="1064"/>
      <c r="BD5" s="1064"/>
      <c r="BE5" s="1064"/>
      <c r="BF5" s="1064"/>
      <c r="BG5" s="1065"/>
      <c r="BH5" s="1068" t="s">
        <v>182</v>
      </c>
      <c r="BI5" s="1069" t="s">
        <v>345</v>
      </c>
      <c r="BJ5" s="1056" t="s">
        <v>698</v>
      </c>
    </row>
    <row r="6" spans="1:62" s="131" customFormat="1" ht="44.25" customHeight="1" thickBot="1">
      <c r="A6" s="1057"/>
      <c r="B6" s="1059"/>
      <c r="C6" s="1061"/>
      <c r="D6" s="1062"/>
      <c r="E6" s="186" t="s">
        <v>4</v>
      </c>
      <c r="F6" s="186" t="s">
        <v>5</v>
      </c>
      <c r="G6" s="186" t="s">
        <v>44</v>
      </c>
      <c r="H6" s="129" t="s">
        <v>246</v>
      </c>
      <c r="I6" s="130" t="s">
        <v>247</v>
      </c>
      <c r="J6" s="186" t="s">
        <v>6</v>
      </c>
      <c r="K6" s="186" t="s">
        <v>7</v>
      </c>
      <c r="L6" s="186" t="s">
        <v>35</v>
      </c>
      <c r="M6" s="186" t="s">
        <v>36</v>
      </c>
      <c r="N6" s="186" t="s">
        <v>55</v>
      </c>
      <c r="O6" s="186" t="s">
        <v>58</v>
      </c>
      <c r="P6" s="186" t="s">
        <v>248</v>
      </c>
      <c r="Q6" s="186" t="s">
        <v>61</v>
      </c>
      <c r="R6" s="186" t="s">
        <v>9</v>
      </c>
      <c r="S6" s="186" t="s">
        <v>10</v>
      </c>
      <c r="T6" s="186" t="s">
        <v>11</v>
      </c>
      <c r="U6" s="186" t="s">
        <v>12</v>
      </c>
      <c r="V6" s="186" t="s">
        <v>71</v>
      </c>
      <c r="W6" s="186" t="s">
        <v>74</v>
      </c>
      <c r="X6" s="186" t="s">
        <v>77</v>
      </c>
      <c r="Y6" s="186" t="s">
        <v>80</v>
      </c>
      <c r="Z6" s="186" t="s">
        <v>83</v>
      </c>
      <c r="AA6" s="184" t="s">
        <v>346</v>
      </c>
      <c r="AB6" s="56" t="s">
        <v>347</v>
      </c>
      <c r="AC6" s="56" t="s">
        <v>348</v>
      </c>
      <c r="AD6" s="56" t="s">
        <v>315</v>
      </c>
      <c r="AE6" s="56" t="s">
        <v>317</v>
      </c>
      <c r="AF6" s="56" t="s">
        <v>319</v>
      </c>
      <c r="AG6" s="56" t="s">
        <v>320</v>
      </c>
      <c r="AH6" s="56" t="s">
        <v>321</v>
      </c>
      <c r="AI6" s="56" t="s">
        <v>323</v>
      </c>
      <c r="AJ6" s="56" t="s">
        <v>324</v>
      </c>
      <c r="AK6" s="56" t="s">
        <v>326</v>
      </c>
      <c r="AL6" s="56" t="s">
        <v>349</v>
      </c>
      <c r="AM6" s="186" t="s">
        <v>18</v>
      </c>
      <c r="AN6" s="186" t="s">
        <v>19</v>
      </c>
      <c r="AO6" s="186" t="s">
        <v>111</v>
      </c>
      <c r="AP6" s="186" t="s">
        <v>114</v>
      </c>
      <c r="AQ6" s="186" t="s">
        <v>117</v>
      </c>
      <c r="AR6" s="186" t="s">
        <v>120</v>
      </c>
      <c r="AS6" s="186" t="s">
        <v>123</v>
      </c>
      <c r="AT6" s="186" t="s">
        <v>126</v>
      </c>
      <c r="AU6" s="186" t="s">
        <v>129</v>
      </c>
      <c r="AV6" s="186" t="s">
        <v>132</v>
      </c>
      <c r="AW6" s="186" t="s">
        <v>135</v>
      </c>
      <c r="AX6" s="186" t="s">
        <v>138</v>
      </c>
      <c r="AY6" s="186" t="s">
        <v>141</v>
      </c>
      <c r="AZ6" s="186" t="s">
        <v>144</v>
      </c>
      <c r="BA6" s="186" t="s">
        <v>147</v>
      </c>
      <c r="BB6" s="186" t="s">
        <v>150</v>
      </c>
      <c r="BC6" s="186" t="s">
        <v>153</v>
      </c>
      <c r="BD6" s="186" t="s">
        <v>20</v>
      </c>
      <c r="BE6" s="186" t="s">
        <v>249</v>
      </c>
      <c r="BF6" s="186" t="s">
        <v>199</v>
      </c>
      <c r="BG6" s="186" t="s">
        <v>250</v>
      </c>
      <c r="BH6" s="1068"/>
      <c r="BI6" s="1070"/>
      <c r="BJ6" s="1056"/>
    </row>
    <row r="7" spans="1:62" s="131" customFormat="1" ht="13.5" hidden="1" customHeight="1">
      <c r="A7" s="185"/>
      <c r="B7" s="132"/>
      <c r="C7" s="132"/>
      <c r="D7" s="133"/>
      <c r="E7" s="134"/>
      <c r="F7" s="132"/>
      <c r="G7" s="132"/>
      <c r="H7" s="132"/>
      <c r="I7" s="132"/>
      <c r="J7" s="132"/>
      <c r="K7" s="132"/>
      <c r="L7" s="132"/>
      <c r="M7" s="132"/>
      <c r="N7" s="132"/>
      <c r="O7" s="132"/>
      <c r="P7" s="132"/>
      <c r="Q7" s="132"/>
      <c r="R7" s="132"/>
      <c r="S7" s="132"/>
      <c r="T7" s="132"/>
      <c r="U7" s="132"/>
      <c r="V7" s="132"/>
      <c r="W7" s="132"/>
      <c r="X7" s="132"/>
      <c r="Y7" s="132"/>
      <c r="Z7" s="132"/>
      <c r="AA7" s="135"/>
      <c r="AB7" s="136"/>
      <c r="AC7" s="136"/>
      <c r="AD7" s="136"/>
      <c r="AE7" s="136"/>
      <c r="AF7" s="136"/>
      <c r="AG7" s="136"/>
      <c r="AH7" s="136"/>
      <c r="AI7" s="136"/>
      <c r="AJ7" s="136"/>
      <c r="AK7" s="136"/>
      <c r="AL7" s="136"/>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7"/>
    </row>
    <row r="8" spans="1:62" s="128" customFormat="1" ht="18" customHeight="1" thickBot="1">
      <c r="A8" s="138"/>
      <c r="B8" s="139" t="s">
        <v>350</v>
      </c>
      <c r="C8" s="140"/>
      <c r="D8" s="141">
        <v>25428.451000000001</v>
      </c>
      <c r="E8" s="142">
        <v>0</v>
      </c>
      <c r="F8" s="143">
        <v>0</v>
      </c>
      <c r="G8" s="143">
        <v>0</v>
      </c>
      <c r="H8" s="143">
        <v>0</v>
      </c>
      <c r="I8" s="143">
        <v>0</v>
      </c>
      <c r="J8" s="143">
        <v>0</v>
      </c>
      <c r="K8" s="143">
        <v>0</v>
      </c>
      <c r="L8" s="143">
        <v>0</v>
      </c>
      <c r="M8" s="143">
        <v>0</v>
      </c>
      <c r="N8" s="143">
        <v>0</v>
      </c>
      <c r="O8" s="143">
        <v>0</v>
      </c>
      <c r="P8" s="143">
        <v>0</v>
      </c>
      <c r="Q8" s="143">
        <v>0</v>
      </c>
      <c r="R8" s="143">
        <v>0</v>
      </c>
      <c r="S8" s="143">
        <v>0</v>
      </c>
      <c r="T8" s="143">
        <v>0</v>
      </c>
      <c r="U8" s="143">
        <v>0</v>
      </c>
      <c r="V8" s="143">
        <v>0</v>
      </c>
      <c r="W8" s="143">
        <v>0</v>
      </c>
      <c r="X8" s="143">
        <v>0</v>
      </c>
      <c r="Y8" s="143">
        <v>0</v>
      </c>
      <c r="Z8" s="143">
        <v>0</v>
      </c>
      <c r="AA8" s="143">
        <v>0</v>
      </c>
      <c r="AB8" s="144">
        <v>0</v>
      </c>
      <c r="AC8" s="144">
        <v>0</v>
      </c>
      <c r="AD8" s="144">
        <v>0</v>
      </c>
      <c r="AE8" s="144">
        <v>0</v>
      </c>
      <c r="AF8" s="144">
        <v>0</v>
      </c>
      <c r="AG8" s="144">
        <v>0</v>
      </c>
      <c r="AH8" s="144">
        <v>0</v>
      </c>
      <c r="AI8" s="144">
        <v>0</v>
      </c>
      <c r="AJ8" s="144">
        <v>0</v>
      </c>
      <c r="AK8" s="144">
        <v>0</v>
      </c>
      <c r="AL8" s="144">
        <v>0</v>
      </c>
      <c r="AM8" s="143">
        <v>0</v>
      </c>
      <c r="AN8" s="143">
        <v>0</v>
      </c>
      <c r="AO8" s="143">
        <v>0</v>
      </c>
      <c r="AP8" s="143">
        <v>0</v>
      </c>
      <c r="AQ8" s="143">
        <v>0</v>
      </c>
      <c r="AR8" s="143">
        <v>0</v>
      </c>
      <c r="AS8" s="143">
        <v>0</v>
      </c>
      <c r="AT8" s="143">
        <v>0</v>
      </c>
      <c r="AU8" s="143">
        <v>0</v>
      </c>
      <c r="AV8" s="143">
        <v>0</v>
      </c>
      <c r="AW8" s="143">
        <v>0</v>
      </c>
      <c r="AX8" s="143">
        <v>0</v>
      </c>
      <c r="AY8" s="143">
        <v>0</v>
      </c>
      <c r="AZ8" s="143">
        <v>0</v>
      </c>
      <c r="BA8" s="143">
        <v>0</v>
      </c>
      <c r="BB8" s="143">
        <v>0</v>
      </c>
      <c r="BC8" s="143">
        <v>0</v>
      </c>
      <c r="BD8" s="143">
        <v>0</v>
      </c>
      <c r="BE8" s="143">
        <v>0</v>
      </c>
      <c r="BF8" s="143">
        <v>0</v>
      </c>
      <c r="BG8" s="143">
        <v>0</v>
      </c>
      <c r="BH8" s="143">
        <v>0</v>
      </c>
      <c r="BI8" s="143">
        <v>0</v>
      </c>
      <c r="BJ8" s="145">
        <v>25428.451000000001</v>
      </c>
    </row>
    <row r="9" spans="1:62" s="153" customFormat="1" ht="18" customHeight="1" thickBot="1">
      <c r="A9" s="146">
        <v>1</v>
      </c>
      <c r="B9" s="147" t="s">
        <v>41</v>
      </c>
      <c r="C9" s="148" t="s">
        <v>4</v>
      </c>
      <c r="D9" s="149">
        <v>9558.7655000000013</v>
      </c>
      <c r="E9" s="141">
        <v>9096.1575000000012</v>
      </c>
      <c r="F9" s="150">
        <v>0</v>
      </c>
      <c r="G9" s="151">
        <v>0</v>
      </c>
      <c r="H9" s="151">
        <v>0</v>
      </c>
      <c r="I9" s="151">
        <v>0</v>
      </c>
      <c r="J9" s="151">
        <v>0</v>
      </c>
      <c r="K9" s="151">
        <v>0</v>
      </c>
      <c r="L9" s="151">
        <v>0</v>
      </c>
      <c r="M9" s="151">
        <v>0</v>
      </c>
      <c r="N9" s="151">
        <v>0</v>
      </c>
      <c r="O9" s="151">
        <v>0</v>
      </c>
      <c r="P9" s="151">
        <v>0</v>
      </c>
      <c r="Q9" s="151">
        <v>0</v>
      </c>
      <c r="R9" s="151">
        <v>0</v>
      </c>
      <c r="S9" s="151">
        <v>0</v>
      </c>
      <c r="T9" s="151">
        <v>0</v>
      </c>
      <c r="U9" s="151">
        <v>0</v>
      </c>
      <c r="V9" s="151">
        <v>0</v>
      </c>
      <c r="W9" s="151">
        <v>0</v>
      </c>
      <c r="X9" s="151">
        <v>0</v>
      </c>
      <c r="Y9" s="151">
        <v>0</v>
      </c>
      <c r="Z9" s="151">
        <v>0</v>
      </c>
      <c r="AA9" s="151">
        <v>0</v>
      </c>
      <c r="AB9" s="152">
        <v>0</v>
      </c>
      <c r="AC9" s="152">
        <v>0</v>
      </c>
      <c r="AD9" s="152">
        <v>0</v>
      </c>
      <c r="AE9" s="152">
        <v>0</v>
      </c>
      <c r="AF9" s="152">
        <v>0</v>
      </c>
      <c r="AG9" s="152">
        <v>0</v>
      </c>
      <c r="AH9" s="152">
        <v>0</v>
      </c>
      <c r="AI9" s="152">
        <v>0</v>
      </c>
      <c r="AJ9" s="152">
        <v>0</v>
      </c>
      <c r="AK9" s="152">
        <v>0</v>
      </c>
      <c r="AL9" s="152">
        <v>0</v>
      </c>
      <c r="AM9" s="151">
        <v>0</v>
      </c>
      <c r="AN9" s="151">
        <v>0</v>
      </c>
      <c r="AO9" s="151">
        <v>0</v>
      </c>
      <c r="AP9" s="151">
        <v>0</v>
      </c>
      <c r="AQ9" s="151">
        <v>0</v>
      </c>
      <c r="AR9" s="151">
        <v>0</v>
      </c>
      <c r="AS9" s="151">
        <v>0</v>
      </c>
      <c r="AT9" s="151">
        <v>0</v>
      </c>
      <c r="AU9" s="151">
        <v>0</v>
      </c>
      <c r="AV9" s="151">
        <v>0</v>
      </c>
      <c r="AW9" s="151">
        <v>0</v>
      </c>
      <c r="AX9" s="151">
        <v>0</v>
      </c>
      <c r="AY9" s="151">
        <v>0</v>
      </c>
      <c r="AZ9" s="151">
        <v>0</v>
      </c>
      <c r="BA9" s="151">
        <v>0</v>
      </c>
      <c r="BB9" s="151">
        <v>0</v>
      </c>
      <c r="BC9" s="151">
        <v>0</v>
      </c>
      <c r="BD9" s="151">
        <v>0</v>
      </c>
      <c r="BE9" s="151">
        <v>0</v>
      </c>
      <c r="BF9" s="151">
        <v>0</v>
      </c>
      <c r="BG9" s="151">
        <v>0</v>
      </c>
      <c r="BH9" s="151">
        <v>462.608</v>
      </c>
      <c r="BI9" s="151">
        <v>-274.488</v>
      </c>
      <c r="BJ9" s="145">
        <v>9284.2775000000001</v>
      </c>
    </row>
    <row r="10" spans="1:62" s="128" customFormat="1" ht="18" customHeight="1" thickBot="1">
      <c r="A10" s="154" t="s">
        <v>42</v>
      </c>
      <c r="B10" s="155" t="s">
        <v>43</v>
      </c>
      <c r="C10" s="129" t="s">
        <v>5</v>
      </c>
      <c r="D10" s="156">
        <v>763.31539999999995</v>
      </c>
      <c r="E10" s="157">
        <v>0</v>
      </c>
      <c r="F10" s="141">
        <v>696.32539999999995</v>
      </c>
      <c r="G10" s="158">
        <v>0</v>
      </c>
      <c r="H10" s="158">
        <v>0</v>
      </c>
      <c r="I10" s="158">
        <v>0</v>
      </c>
      <c r="J10" s="156">
        <v>0</v>
      </c>
      <c r="K10" s="156">
        <v>0</v>
      </c>
      <c r="L10" s="156">
        <v>0</v>
      </c>
      <c r="M10" s="156">
        <v>0</v>
      </c>
      <c r="N10" s="156">
        <v>0</v>
      </c>
      <c r="O10" s="156">
        <v>0</v>
      </c>
      <c r="P10" s="156">
        <v>0</v>
      </c>
      <c r="Q10" s="156">
        <v>0</v>
      </c>
      <c r="R10" s="156">
        <v>0</v>
      </c>
      <c r="S10" s="156">
        <v>0</v>
      </c>
      <c r="T10" s="156">
        <v>0</v>
      </c>
      <c r="U10" s="156">
        <v>0</v>
      </c>
      <c r="V10" s="156">
        <v>0</v>
      </c>
      <c r="W10" s="156">
        <v>0</v>
      </c>
      <c r="X10" s="156">
        <v>0</v>
      </c>
      <c r="Y10" s="156">
        <v>0</v>
      </c>
      <c r="Z10" s="156">
        <v>0</v>
      </c>
      <c r="AA10" s="151">
        <v>0</v>
      </c>
      <c r="AB10" s="159">
        <v>0</v>
      </c>
      <c r="AC10" s="159">
        <v>0</v>
      </c>
      <c r="AD10" s="159">
        <v>0</v>
      </c>
      <c r="AE10" s="159">
        <v>0</v>
      </c>
      <c r="AF10" s="159">
        <v>0</v>
      </c>
      <c r="AG10" s="159">
        <v>0</v>
      </c>
      <c r="AH10" s="159">
        <v>0</v>
      </c>
      <c r="AI10" s="159">
        <v>0</v>
      </c>
      <c r="AJ10" s="159">
        <v>0</v>
      </c>
      <c r="AK10" s="159">
        <v>0</v>
      </c>
      <c r="AL10" s="159">
        <v>0</v>
      </c>
      <c r="AM10" s="156">
        <v>0</v>
      </c>
      <c r="AN10" s="156">
        <v>0</v>
      </c>
      <c r="AO10" s="156">
        <v>0</v>
      </c>
      <c r="AP10" s="156">
        <v>0</v>
      </c>
      <c r="AQ10" s="156">
        <v>0</v>
      </c>
      <c r="AR10" s="156">
        <v>0</v>
      </c>
      <c r="AS10" s="156">
        <v>0</v>
      </c>
      <c r="AT10" s="156">
        <v>0</v>
      </c>
      <c r="AU10" s="156">
        <v>0</v>
      </c>
      <c r="AV10" s="156">
        <v>0</v>
      </c>
      <c r="AW10" s="156">
        <v>0</v>
      </c>
      <c r="AX10" s="156">
        <v>0</v>
      </c>
      <c r="AY10" s="156">
        <v>0</v>
      </c>
      <c r="AZ10" s="156">
        <v>0</v>
      </c>
      <c r="BA10" s="156">
        <v>0</v>
      </c>
      <c r="BB10" s="156">
        <v>0</v>
      </c>
      <c r="BC10" s="156">
        <v>0</v>
      </c>
      <c r="BD10" s="156">
        <v>0</v>
      </c>
      <c r="BE10" s="156">
        <v>0</v>
      </c>
      <c r="BF10" s="156">
        <v>0</v>
      </c>
      <c r="BG10" s="156">
        <v>0</v>
      </c>
      <c r="BH10" s="156">
        <v>66.989999999999995</v>
      </c>
      <c r="BI10" s="156">
        <v>-66.989999999999995</v>
      </c>
      <c r="BJ10" s="160">
        <v>696.32539999999995</v>
      </c>
    </row>
    <row r="11" spans="1:62" s="128" customFormat="1" ht="18" customHeight="1" thickBot="1">
      <c r="A11" s="161"/>
      <c r="B11" s="155" t="s">
        <v>351</v>
      </c>
      <c r="C11" s="129" t="s">
        <v>44</v>
      </c>
      <c r="D11" s="156">
        <v>723.2654</v>
      </c>
      <c r="E11" s="156">
        <v>0</v>
      </c>
      <c r="F11" s="157">
        <v>0</v>
      </c>
      <c r="G11" s="141">
        <v>666.73540000000003</v>
      </c>
      <c r="H11" s="158">
        <v>0</v>
      </c>
      <c r="I11" s="158">
        <v>0</v>
      </c>
      <c r="J11" s="158">
        <v>0</v>
      </c>
      <c r="K11" s="158">
        <v>0</v>
      </c>
      <c r="L11" s="158">
        <v>0</v>
      </c>
      <c r="M11" s="158">
        <v>0</v>
      </c>
      <c r="N11" s="158">
        <v>0</v>
      </c>
      <c r="O11" s="158">
        <v>0</v>
      </c>
      <c r="P11" s="158">
        <v>0</v>
      </c>
      <c r="Q11" s="158">
        <v>0</v>
      </c>
      <c r="R11" s="158">
        <v>0</v>
      </c>
      <c r="S11" s="158">
        <v>0.3</v>
      </c>
      <c r="T11" s="158">
        <v>0</v>
      </c>
      <c r="U11" s="158">
        <v>0</v>
      </c>
      <c r="V11" s="158">
        <v>0</v>
      </c>
      <c r="W11" s="158">
        <v>0</v>
      </c>
      <c r="X11" s="158">
        <v>0.85</v>
      </c>
      <c r="Y11" s="158">
        <v>0</v>
      </c>
      <c r="Z11" s="158">
        <v>0</v>
      </c>
      <c r="AA11" s="158">
        <v>0</v>
      </c>
      <c r="AB11" s="158">
        <v>0.1</v>
      </c>
      <c r="AC11" s="158">
        <v>0</v>
      </c>
      <c r="AD11" s="158">
        <v>4.7699999999999996</v>
      </c>
      <c r="AE11" s="158">
        <v>0</v>
      </c>
      <c r="AF11" s="158">
        <v>0</v>
      </c>
      <c r="AG11" s="158">
        <v>0</v>
      </c>
      <c r="AH11" s="158">
        <v>13.100000000000001</v>
      </c>
      <c r="AI11" s="158">
        <v>3.02</v>
      </c>
      <c r="AJ11" s="158">
        <v>0</v>
      </c>
      <c r="AK11" s="158">
        <v>0</v>
      </c>
      <c r="AL11" s="158">
        <v>0.02</v>
      </c>
      <c r="AM11" s="158">
        <v>0</v>
      </c>
      <c r="AN11" s="158">
        <v>0</v>
      </c>
      <c r="AO11" s="158">
        <v>0.02</v>
      </c>
      <c r="AP11" s="158">
        <v>12</v>
      </c>
      <c r="AQ11" s="158">
        <v>17.220000000000002</v>
      </c>
      <c r="AR11" s="158">
        <v>0</v>
      </c>
      <c r="AS11" s="158">
        <v>1.2</v>
      </c>
      <c r="AT11" s="158">
        <v>0</v>
      </c>
      <c r="AU11" s="158">
        <v>0</v>
      </c>
      <c r="AV11" s="158">
        <v>0</v>
      </c>
      <c r="AW11" s="158">
        <v>0</v>
      </c>
      <c r="AX11" s="158">
        <v>0.05</v>
      </c>
      <c r="AY11" s="158">
        <v>2.38</v>
      </c>
      <c r="AZ11" s="158">
        <v>0</v>
      </c>
      <c r="BA11" s="158">
        <v>0</v>
      </c>
      <c r="BB11" s="158">
        <v>0</v>
      </c>
      <c r="BC11" s="158">
        <v>1.5</v>
      </c>
      <c r="BD11" s="158">
        <v>0</v>
      </c>
      <c r="BE11" s="158">
        <v>0</v>
      </c>
      <c r="BF11" s="158">
        <v>0</v>
      </c>
      <c r="BG11" s="158">
        <v>0</v>
      </c>
      <c r="BH11" s="156">
        <v>56.53</v>
      </c>
      <c r="BI11" s="156">
        <v>-56.53</v>
      </c>
      <c r="BJ11" s="160">
        <v>666.73540000000003</v>
      </c>
    </row>
    <row r="12" spans="1:62" s="128" customFormat="1" ht="18" customHeight="1" thickBot="1">
      <c r="A12" s="161"/>
      <c r="B12" s="155" t="s">
        <v>352</v>
      </c>
      <c r="C12" s="129" t="s">
        <v>246</v>
      </c>
      <c r="D12" s="156">
        <v>40.050000000000004</v>
      </c>
      <c r="E12" s="156">
        <v>0</v>
      </c>
      <c r="F12" s="158">
        <v>0</v>
      </c>
      <c r="G12" s="158">
        <v>0</v>
      </c>
      <c r="H12" s="141">
        <v>29.59</v>
      </c>
      <c r="I12" s="158">
        <v>0</v>
      </c>
      <c r="J12" s="158">
        <v>0</v>
      </c>
      <c r="K12" s="158">
        <v>0</v>
      </c>
      <c r="L12" s="158">
        <v>0</v>
      </c>
      <c r="M12" s="158">
        <v>0</v>
      </c>
      <c r="N12" s="158">
        <v>0</v>
      </c>
      <c r="O12" s="158">
        <v>0</v>
      </c>
      <c r="P12" s="158">
        <v>0</v>
      </c>
      <c r="Q12" s="158">
        <v>0</v>
      </c>
      <c r="R12" s="158">
        <v>0</v>
      </c>
      <c r="S12" s="158">
        <v>0</v>
      </c>
      <c r="T12" s="158">
        <v>2</v>
      </c>
      <c r="U12" s="158">
        <v>0</v>
      </c>
      <c r="V12" s="158">
        <v>0</v>
      </c>
      <c r="W12" s="158">
        <v>0</v>
      </c>
      <c r="X12" s="158">
        <v>1.52</v>
      </c>
      <c r="Y12" s="158">
        <v>0</v>
      </c>
      <c r="Z12" s="158">
        <v>0</v>
      </c>
      <c r="AA12" s="158">
        <v>0</v>
      </c>
      <c r="AB12" s="158">
        <v>0</v>
      </c>
      <c r="AC12" s="158">
        <v>0</v>
      </c>
      <c r="AD12" s="158">
        <v>1.9899999999999998</v>
      </c>
      <c r="AE12" s="158">
        <v>0</v>
      </c>
      <c r="AF12" s="158">
        <v>0</v>
      </c>
      <c r="AG12" s="158">
        <v>0</v>
      </c>
      <c r="AH12" s="158">
        <v>0.19</v>
      </c>
      <c r="AI12" s="158">
        <v>0</v>
      </c>
      <c r="AJ12" s="158">
        <v>0.01</v>
      </c>
      <c r="AK12" s="158">
        <v>0</v>
      </c>
      <c r="AL12" s="158">
        <v>0</v>
      </c>
      <c r="AM12" s="158">
        <v>0</v>
      </c>
      <c r="AN12" s="158">
        <v>0</v>
      </c>
      <c r="AO12" s="158">
        <v>1.39</v>
      </c>
      <c r="AP12" s="158">
        <v>3</v>
      </c>
      <c r="AQ12" s="158">
        <v>0.36</v>
      </c>
      <c r="AR12" s="158">
        <v>0</v>
      </c>
      <c r="AS12" s="158">
        <v>0</v>
      </c>
      <c r="AT12" s="158">
        <v>0</v>
      </c>
      <c r="AU12" s="158">
        <v>0</v>
      </c>
      <c r="AV12" s="158">
        <v>0</v>
      </c>
      <c r="AW12" s="158">
        <v>0</v>
      </c>
      <c r="AX12" s="158">
        <v>0</v>
      </c>
      <c r="AY12" s="158">
        <v>0</v>
      </c>
      <c r="AZ12" s="158">
        <v>0</v>
      </c>
      <c r="BA12" s="158">
        <v>0</v>
      </c>
      <c r="BB12" s="158">
        <v>0</v>
      </c>
      <c r="BC12" s="158">
        <v>0</v>
      </c>
      <c r="BD12" s="158">
        <v>0</v>
      </c>
      <c r="BE12" s="158">
        <v>0</v>
      </c>
      <c r="BF12" s="158">
        <v>0</v>
      </c>
      <c r="BG12" s="158">
        <v>0</v>
      </c>
      <c r="BH12" s="156">
        <v>10.46</v>
      </c>
      <c r="BI12" s="156">
        <v>-10.46</v>
      </c>
      <c r="BJ12" s="160">
        <v>29.59</v>
      </c>
    </row>
    <row r="13" spans="1:62" s="128" customFormat="1" ht="18" hidden="1" customHeight="1">
      <c r="A13" s="161"/>
      <c r="B13" s="155" t="s">
        <v>353</v>
      </c>
      <c r="C13" s="129" t="s">
        <v>247</v>
      </c>
      <c r="D13" s="156">
        <v>0</v>
      </c>
      <c r="E13" s="156">
        <v>0</v>
      </c>
      <c r="F13" s="158">
        <v>0</v>
      </c>
      <c r="G13" s="158">
        <v>0</v>
      </c>
      <c r="H13" s="158">
        <v>0</v>
      </c>
      <c r="I13" s="141">
        <v>0</v>
      </c>
      <c r="J13" s="158">
        <v>0</v>
      </c>
      <c r="K13" s="158">
        <v>0</v>
      </c>
      <c r="L13" s="158">
        <v>0</v>
      </c>
      <c r="M13" s="158">
        <v>0</v>
      </c>
      <c r="N13" s="158">
        <v>0</v>
      </c>
      <c r="O13" s="158">
        <v>0</v>
      </c>
      <c r="P13" s="158">
        <v>0</v>
      </c>
      <c r="Q13" s="158">
        <v>0</v>
      </c>
      <c r="R13" s="158">
        <v>0</v>
      </c>
      <c r="S13" s="158">
        <v>0</v>
      </c>
      <c r="T13" s="158">
        <v>0</v>
      </c>
      <c r="U13" s="158">
        <v>0</v>
      </c>
      <c r="V13" s="158">
        <v>0</v>
      </c>
      <c r="W13" s="158">
        <v>0</v>
      </c>
      <c r="X13" s="158">
        <v>0</v>
      </c>
      <c r="Y13" s="158">
        <v>0</v>
      </c>
      <c r="Z13" s="158">
        <v>0</v>
      </c>
      <c r="AA13" s="158">
        <v>0</v>
      </c>
      <c r="AB13" s="158">
        <v>0</v>
      </c>
      <c r="AC13" s="158">
        <v>0</v>
      </c>
      <c r="AD13" s="158">
        <v>0</v>
      </c>
      <c r="AE13" s="158">
        <v>0</v>
      </c>
      <c r="AF13" s="158">
        <v>0</v>
      </c>
      <c r="AG13" s="158">
        <v>0</v>
      </c>
      <c r="AH13" s="158">
        <v>0</v>
      </c>
      <c r="AI13" s="158">
        <v>0</v>
      </c>
      <c r="AJ13" s="158">
        <v>0</v>
      </c>
      <c r="AK13" s="158">
        <v>0</v>
      </c>
      <c r="AL13" s="158">
        <v>0</v>
      </c>
      <c r="AM13" s="158">
        <v>0</v>
      </c>
      <c r="AN13" s="158">
        <v>0</v>
      </c>
      <c r="AO13" s="158">
        <v>0</v>
      </c>
      <c r="AP13" s="158">
        <v>0</v>
      </c>
      <c r="AQ13" s="158">
        <v>0</v>
      </c>
      <c r="AR13" s="158">
        <v>0</v>
      </c>
      <c r="AS13" s="158">
        <v>0</v>
      </c>
      <c r="AT13" s="158">
        <v>0</v>
      </c>
      <c r="AU13" s="158">
        <v>0</v>
      </c>
      <c r="AV13" s="158">
        <v>0</v>
      </c>
      <c r="AW13" s="158">
        <v>0</v>
      </c>
      <c r="AX13" s="158">
        <v>0</v>
      </c>
      <c r="AY13" s="158">
        <v>0</v>
      </c>
      <c r="AZ13" s="158">
        <v>0</v>
      </c>
      <c r="BA13" s="158">
        <v>0</v>
      </c>
      <c r="BB13" s="158">
        <v>0</v>
      </c>
      <c r="BC13" s="158">
        <v>0</v>
      </c>
      <c r="BD13" s="158">
        <v>0</v>
      </c>
      <c r="BE13" s="158">
        <v>0</v>
      </c>
      <c r="BF13" s="158">
        <v>0</v>
      </c>
      <c r="BG13" s="158">
        <v>0</v>
      </c>
      <c r="BH13" s="156">
        <v>0</v>
      </c>
      <c r="BI13" s="156">
        <v>0</v>
      </c>
      <c r="BJ13" s="160">
        <v>0</v>
      </c>
    </row>
    <row r="14" spans="1:62" s="128" customFormat="1" ht="18" customHeight="1" thickBot="1">
      <c r="A14" s="154" t="s">
        <v>45</v>
      </c>
      <c r="B14" s="155" t="s">
        <v>46</v>
      </c>
      <c r="C14" s="129" t="s">
        <v>6</v>
      </c>
      <c r="D14" s="156">
        <v>482.24000000000012</v>
      </c>
      <c r="E14" s="156">
        <v>0</v>
      </c>
      <c r="F14" s="158">
        <v>0</v>
      </c>
      <c r="G14" s="158">
        <v>0</v>
      </c>
      <c r="H14" s="158">
        <v>0</v>
      </c>
      <c r="I14" s="158">
        <v>0</v>
      </c>
      <c r="J14" s="141">
        <v>448.05</v>
      </c>
      <c r="K14" s="158">
        <v>0</v>
      </c>
      <c r="L14" s="158">
        <v>0</v>
      </c>
      <c r="M14" s="158">
        <v>0</v>
      </c>
      <c r="N14" s="158">
        <v>0</v>
      </c>
      <c r="O14" s="158">
        <v>0</v>
      </c>
      <c r="P14" s="158">
        <v>0</v>
      </c>
      <c r="Q14" s="158">
        <v>0</v>
      </c>
      <c r="R14" s="158">
        <v>0</v>
      </c>
      <c r="S14" s="158">
        <v>0.3</v>
      </c>
      <c r="T14" s="158">
        <v>0</v>
      </c>
      <c r="U14" s="158">
        <v>0</v>
      </c>
      <c r="V14" s="158">
        <v>0</v>
      </c>
      <c r="W14" s="158">
        <v>0</v>
      </c>
      <c r="X14" s="158">
        <v>0.9</v>
      </c>
      <c r="Y14" s="158">
        <v>1.7</v>
      </c>
      <c r="Z14" s="158">
        <v>0</v>
      </c>
      <c r="AA14" s="158">
        <v>0</v>
      </c>
      <c r="AB14" s="158">
        <v>0</v>
      </c>
      <c r="AC14" s="158">
        <v>0.17</v>
      </c>
      <c r="AD14" s="158">
        <v>2.63</v>
      </c>
      <c r="AE14" s="158">
        <v>0</v>
      </c>
      <c r="AF14" s="158">
        <v>0</v>
      </c>
      <c r="AG14" s="158">
        <v>0</v>
      </c>
      <c r="AH14" s="158">
        <v>5.92</v>
      </c>
      <c r="AI14" s="158">
        <v>6.17</v>
      </c>
      <c r="AJ14" s="158">
        <v>0.09</v>
      </c>
      <c r="AK14" s="158">
        <v>0</v>
      </c>
      <c r="AL14" s="158">
        <v>0</v>
      </c>
      <c r="AM14" s="158">
        <v>0</v>
      </c>
      <c r="AN14" s="158">
        <v>0</v>
      </c>
      <c r="AO14" s="158">
        <v>0.24</v>
      </c>
      <c r="AP14" s="158">
        <v>5.17</v>
      </c>
      <c r="AQ14" s="158">
        <v>7.2999999999999989</v>
      </c>
      <c r="AR14" s="158">
        <v>0.47000000000000003</v>
      </c>
      <c r="AS14" s="158">
        <v>0</v>
      </c>
      <c r="AT14" s="158">
        <v>0</v>
      </c>
      <c r="AU14" s="158">
        <v>0</v>
      </c>
      <c r="AV14" s="158">
        <v>0</v>
      </c>
      <c r="AW14" s="158">
        <v>0</v>
      </c>
      <c r="AX14" s="158">
        <v>9.9999999999999992E-2</v>
      </c>
      <c r="AY14" s="158">
        <v>2.87</v>
      </c>
      <c r="AZ14" s="158">
        <v>0</v>
      </c>
      <c r="BA14" s="158">
        <v>0</v>
      </c>
      <c r="BB14" s="158">
        <v>0</v>
      </c>
      <c r="BC14" s="158">
        <v>0.16</v>
      </c>
      <c r="BD14" s="158">
        <v>0</v>
      </c>
      <c r="BE14" s="158">
        <v>0</v>
      </c>
      <c r="BF14" s="158">
        <v>0</v>
      </c>
      <c r="BG14" s="158">
        <v>0</v>
      </c>
      <c r="BH14" s="156">
        <v>34.19</v>
      </c>
      <c r="BI14" s="156">
        <v>-34.19</v>
      </c>
      <c r="BJ14" s="160">
        <v>448.05</v>
      </c>
    </row>
    <row r="15" spans="1:62" s="128" customFormat="1" ht="18" customHeight="1" thickBot="1">
      <c r="A15" s="154" t="s">
        <v>47</v>
      </c>
      <c r="B15" s="155" t="s">
        <v>48</v>
      </c>
      <c r="C15" s="129" t="s">
        <v>7</v>
      </c>
      <c r="D15" s="156">
        <v>3134.1100999999999</v>
      </c>
      <c r="E15" s="156">
        <v>0</v>
      </c>
      <c r="F15" s="158">
        <v>0</v>
      </c>
      <c r="G15" s="158">
        <v>0</v>
      </c>
      <c r="H15" s="158">
        <v>0</v>
      </c>
      <c r="I15" s="158">
        <v>0</v>
      </c>
      <c r="J15" s="158">
        <v>0</v>
      </c>
      <c r="K15" s="141">
        <v>2992.0401000000002</v>
      </c>
      <c r="L15" s="158">
        <v>0</v>
      </c>
      <c r="M15" s="158">
        <v>0</v>
      </c>
      <c r="N15" s="158">
        <v>0.13</v>
      </c>
      <c r="O15" s="158">
        <v>0</v>
      </c>
      <c r="P15" s="158">
        <v>0</v>
      </c>
      <c r="Q15" s="158">
        <v>0</v>
      </c>
      <c r="R15" s="158">
        <v>0</v>
      </c>
      <c r="S15" s="158">
        <v>0.25</v>
      </c>
      <c r="T15" s="158">
        <v>0</v>
      </c>
      <c r="U15" s="158">
        <v>0</v>
      </c>
      <c r="V15" s="158">
        <v>0</v>
      </c>
      <c r="W15" s="158">
        <v>0</v>
      </c>
      <c r="X15" s="158">
        <v>2.89</v>
      </c>
      <c r="Y15" s="158">
        <v>3</v>
      </c>
      <c r="Z15" s="158">
        <v>0</v>
      </c>
      <c r="AA15" s="158">
        <v>0</v>
      </c>
      <c r="AB15" s="158">
        <v>0.17</v>
      </c>
      <c r="AC15" s="158">
        <v>0.2</v>
      </c>
      <c r="AD15" s="158">
        <v>2.8</v>
      </c>
      <c r="AE15" s="158">
        <v>0</v>
      </c>
      <c r="AF15" s="158">
        <v>0</v>
      </c>
      <c r="AG15" s="158">
        <v>0</v>
      </c>
      <c r="AH15" s="158">
        <v>13.790000000000003</v>
      </c>
      <c r="AI15" s="158">
        <v>39.01</v>
      </c>
      <c r="AJ15" s="158">
        <v>0.22999999999999998</v>
      </c>
      <c r="AK15" s="158">
        <v>0</v>
      </c>
      <c r="AL15" s="158">
        <v>0.03</v>
      </c>
      <c r="AM15" s="158">
        <v>0</v>
      </c>
      <c r="AN15" s="158">
        <v>0</v>
      </c>
      <c r="AO15" s="158">
        <v>0.27</v>
      </c>
      <c r="AP15" s="158">
        <v>31.060000000000002</v>
      </c>
      <c r="AQ15" s="158">
        <v>42.709999999999994</v>
      </c>
      <c r="AR15" s="158">
        <v>0.03</v>
      </c>
      <c r="AS15" s="158">
        <v>0.24</v>
      </c>
      <c r="AT15" s="158">
        <v>0</v>
      </c>
      <c r="AU15" s="158">
        <v>0</v>
      </c>
      <c r="AV15" s="158">
        <v>0</v>
      </c>
      <c r="AW15" s="158">
        <v>0</v>
      </c>
      <c r="AX15" s="158">
        <v>0.05</v>
      </c>
      <c r="AY15" s="158">
        <v>4.59</v>
      </c>
      <c r="AZ15" s="158">
        <v>0</v>
      </c>
      <c r="BA15" s="158">
        <v>0</v>
      </c>
      <c r="BB15" s="158">
        <v>0</v>
      </c>
      <c r="BC15" s="158">
        <v>0.62000000000000011</v>
      </c>
      <c r="BD15" s="158">
        <v>0</v>
      </c>
      <c r="BE15" s="158">
        <v>0</v>
      </c>
      <c r="BF15" s="158">
        <v>0</v>
      </c>
      <c r="BG15" s="158">
        <v>0</v>
      </c>
      <c r="BH15" s="156">
        <v>142.07</v>
      </c>
      <c r="BI15" s="156">
        <v>-142.07</v>
      </c>
      <c r="BJ15" s="160">
        <v>2992.0401000000002</v>
      </c>
    </row>
    <row r="16" spans="1:62" s="128" customFormat="1" ht="18" customHeight="1" thickBot="1">
      <c r="A16" s="154" t="s">
        <v>49</v>
      </c>
      <c r="B16" s="155" t="s">
        <v>50</v>
      </c>
      <c r="C16" s="129" t="s">
        <v>35</v>
      </c>
      <c r="D16" s="156">
        <v>303.34000000000003</v>
      </c>
      <c r="E16" s="156">
        <v>0</v>
      </c>
      <c r="F16" s="158">
        <v>0</v>
      </c>
      <c r="G16" s="158">
        <v>0</v>
      </c>
      <c r="H16" s="158">
        <v>0</v>
      </c>
      <c r="I16" s="158">
        <v>0</v>
      </c>
      <c r="J16" s="158">
        <v>0</v>
      </c>
      <c r="K16" s="158">
        <v>0</v>
      </c>
      <c r="L16" s="141">
        <v>300.24</v>
      </c>
      <c r="M16" s="158">
        <v>0</v>
      </c>
      <c r="N16" s="158">
        <v>0</v>
      </c>
      <c r="O16" s="158">
        <v>0</v>
      </c>
      <c r="P16" s="158">
        <v>0</v>
      </c>
      <c r="Q16" s="158">
        <v>0</v>
      </c>
      <c r="R16" s="158">
        <v>0</v>
      </c>
      <c r="S16" s="158">
        <v>0</v>
      </c>
      <c r="T16" s="158">
        <v>0</v>
      </c>
      <c r="U16" s="158">
        <v>0</v>
      </c>
      <c r="V16" s="158">
        <v>0</v>
      </c>
      <c r="W16" s="158">
        <v>0</v>
      </c>
      <c r="X16" s="158">
        <v>0</v>
      </c>
      <c r="Y16" s="158">
        <v>0</v>
      </c>
      <c r="Z16" s="158">
        <v>0</v>
      </c>
      <c r="AA16" s="158">
        <v>0</v>
      </c>
      <c r="AB16" s="158">
        <v>0</v>
      </c>
      <c r="AC16" s="158">
        <v>0</v>
      </c>
      <c r="AD16" s="158">
        <v>0</v>
      </c>
      <c r="AE16" s="158">
        <v>0</v>
      </c>
      <c r="AF16" s="158">
        <v>0</v>
      </c>
      <c r="AG16" s="158">
        <v>0</v>
      </c>
      <c r="AH16" s="158">
        <v>0</v>
      </c>
      <c r="AI16" s="158">
        <v>0</v>
      </c>
      <c r="AJ16" s="158">
        <v>0</v>
      </c>
      <c r="AK16" s="158">
        <v>0</v>
      </c>
      <c r="AL16" s="158">
        <v>0</v>
      </c>
      <c r="AM16" s="158">
        <v>0</v>
      </c>
      <c r="AN16" s="158">
        <v>0</v>
      </c>
      <c r="AO16" s="158">
        <v>0</v>
      </c>
      <c r="AP16" s="158">
        <v>0</v>
      </c>
      <c r="AQ16" s="158">
        <v>0</v>
      </c>
      <c r="AR16" s="158">
        <v>0</v>
      </c>
      <c r="AS16" s="158">
        <v>0</v>
      </c>
      <c r="AT16" s="158">
        <v>0</v>
      </c>
      <c r="AU16" s="158">
        <v>0</v>
      </c>
      <c r="AV16" s="158">
        <v>3.1</v>
      </c>
      <c r="AW16" s="158">
        <v>0</v>
      </c>
      <c r="AX16" s="158">
        <v>0</v>
      </c>
      <c r="AY16" s="158">
        <v>0</v>
      </c>
      <c r="AZ16" s="158">
        <v>0</v>
      </c>
      <c r="BA16" s="158">
        <v>0</v>
      </c>
      <c r="BB16" s="158">
        <v>0</v>
      </c>
      <c r="BC16" s="158">
        <v>0</v>
      </c>
      <c r="BD16" s="158">
        <v>0</v>
      </c>
      <c r="BE16" s="158">
        <v>0</v>
      </c>
      <c r="BF16" s="158">
        <v>0</v>
      </c>
      <c r="BG16" s="158">
        <v>0</v>
      </c>
      <c r="BH16" s="156">
        <v>3.1</v>
      </c>
      <c r="BI16" s="156">
        <v>8.0000000000000071E-2</v>
      </c>
      <c r="BJ16" s="160">
        <v>303.42</v>
      </c>
    </row>
    <row r="17" spans="1:62" s="128" customFormat="1" ht="18" hidden="1" customHeight="1">
      <c r="A17" s="154" t="s">
        <v>51</v>
      </c>
      <c r="B17" s="155" t="s">
        <v>52</v>
      </c>
      <c r="C17" s="129" t="s">
        <v>36</v>
      </c>
      <c r="D17" s="156">
        <v>0</v>
      </c>
      <c r="E17" s="156">
        <v>0</v>
      </c>
      <c r="F17" s="158">
        <v>0</v>
      </c>
      <c r="G17" s="158">
        <v>0</v>
      </c>
      <c r="H17" s="158">
        <v>0</v>
      </c>
      <c r="I17" s="158">
        <v>0</v>
      </c>
      <c r="J17" s="158">
        <v>0</v>
      </c>
      <c r="K17" s="158">
        <v>0</v>
      </c>
      <c r="L17" s="158">
        <v>0</v>
      </c>
      <c r="M17" s="141">
        <v>0</v>
      </c>
      <c r="N17" s="158">
        <v>0</v>
      </c>
      <c r="O17" s="158">
        <v>0</v>
      </c>
      <c r="P17" s="158">
        <v>0</v>
      </c>
      <c r="Q17" s="158">
        <v>0</v>
      </c>
      <c r="R17" s="158">
        <v>0</v>
      </c>
      <c r="S17" s="158">
        <v>0</v>
      </c>
      <c r="T17" s="158">
        <v>0</v>
      </c>
      <c r="U17" s="158">
        <v>0</v>
      </c>
      <c r="V17" s="158">
        <v>0</v>
      </c>
      <c r="W17" s="158">
        <v>0</v>
      </c>
      <c r="X17" s="158">
        <v>0</v>
      </c>
      <c r="Y17" s="158">
        <v>0</v>
      </c>
      <c r="Z17" s="158">
        <v>0</v>
      </c>
      <c r="AA17" s="158">
        <v>0</v>
      </c>
      <c r="AB17" s="158">
        <v>0</v>
      </c>
      <c r="AC17" s="158">
        <v>0</v>
      </c>
      <c r="AD17" s="158">
        <v>0</v>
      </c>
      <c r="AE17" s="158">
        <v>0</v>
      </c>
      <c r="AF17" s="158">
        <v>0</v>
      </c>
      <c r="AG17" s="158">
        <v>0</v>
      </c>
      <c r="AH17" s="158">
        <v>0</v>
      </c>
      <c r="AI17" s="158">
        <v>0</v>
      </c>
      <c r="AJ17" s="158">
        <v>0</v>
      </c>
      <c r="AK17" s="158">
        <v>0</v>
      </c>
      <c r="AL17" s="158">
        <v>0</v>
      </c>
      <c r="AM17" s="158">
        <v>0</v>
      </c>
      <c r="AN17" s="158">
        <v>0</v>
      </c>
      <c r="AO17" s="158">
        <v>0</v>
      </c>
      <c r="AP17" s="158">
        <v>0</v>
      </c>
      <c r="AQ17" s="158">
        <v>0</v>
      </c>
      <c r="AR17" s="158">
        <v>0</v>
      </c>
      <c r="AS17" s="158">
        <v>0</v>
      </c>
      <c r="AT17" s="158">
        <v>0</v>
      </c>
      <c r="AU17" s="158">
        <v>0</v>
      </c>
      <c r="AV17" s="158">
        <v>0</v>
      </c>
      <c r="AW17" s="158">
        <v>0</v>
      </c>
      <c r="AX17" s="158">
        <v>0</v>
      </c>
      <c r="AY17" s="158">
        <v>0</v>
      </c>
      <c r="AZ17" s="158">
        <v>0</v>
      </c>
      <c r="BA17" s="158">
        <v>0</v>
      </c>
      <c r="BB17" s="158">
        <v>0</v>
      </c>
      <c r="BC17" s="158">
        <v>0</v>
      </c>
      <c r="BD17" s="158">
        <v>0</v>
      </c>
      <c r="BE17" s="158">
        <v>0</v>
      </c>
      <c r="BF17" s="158">
        <v>0</v>
      </c>
      <c r="BG17" s="158">
        <v>0</v>
      </c>
      <c r="BH17" s="156">
        <v>0</v>
      </c>
      <c r="BI17" s="156">
        <v>0</v>
      </c>
      <c r="BJ17" s="160">
        <v>0</v>
      </c>
    </row>
    <row r="18" spans="1:62" s="128" customFormat="1" ht="18" customHeight="1" thickBot="1">
      <c r="A18" s="154" t="s">
        <v>51</v>
      </c>
      <c r="B18" s="155" t="s">
        <v>54</v>
      </c>
      <c r="C18" s="129" t="s">
        <v>55</v>
      </c>
      <c r="D18" s="156">
        <v>4303.4699999999993</v>
      </c>
      <c r="E18" s="156">
        <v>0</v>
      </c>
      <c r="F18" s="158">
        <v>0</v>
      </c>
      <c r="G18" s="158">
        <v>0</v>
      </c>
      <c r="H18" s="158">
        <v>0</v>
      </c>
      <c r="I18" s="158">
        <v>0</v>
      </c>
      <c r="J18" s="158">
        <v>0</v>
      </c>
      <c r="K18" s="158">
        <v>0</v>
      </c>
      <c r="L18" s="158">
        <v>0</v>
      </c>
      <c r="M18" s="158">
        <v>0</v>
      </c>
      <c r="N18" s="141">
        <v>4206.8119999999999</v>
      </c>
      <c r="O18" s="158">
        <v>0</v>
      </c>
      <c r="P18" s="158">
        <v>0</v>
      </c>
      <c r="Q18" s="158">
        <v>0</v>
      </c>
      <c r="R18" s="158">
        <v>0</v>
      </c>
      <c r="S18" s="158">
        <v>34.89</v>
      </c>
      <c r="T18" s="158">
        <v>0</v>
      </c>
      <c r="U18" s="158">
        <v>0</v>
      </c>
      <c r="V18" s="158">
        <v>0</v>
      </c>
      <c r="W18" s="158">
        <v>0</v>
      </c>
      <c r="X18" s="158">
        <v>15.580000000000002</v>
      </c>
      <c r="Y18" s="158">
        <v>0</v>
      </c>
      <c r="Z18" s="158">
        <v>0</v>
      </c>
      <c r="AA18" s="158">
        <v>0</v>
      </c>
      <c r="AB18" s="158">
        <v>0</v>
      </c>
      <c r="AC18" s="158">
        <v>0.18</v>
      </c>
      <c r="AD18" s="158">
        <v>7.59</v>
      </c>
      <c r="AE18" s="158">
        <v>0</v>
      </c>
      <c r="AF18" s="158">
        <v>0</v>
      </c>
      <c r="AG18" s="158">
        <v>0</v>
      </c>
      <c r="AH18" s="158">
        <v>3.1259999999999999</v>
      </c>
      <c r="AI18" s="158">
        <v>21.1</v>
      </c>
      <c r="AJ18" s="158">
        <v>0</v>
      </c>
      <c r="AK18" s="158">
        <v>0</v>
      </c>
      <c r="AL18" s="158">
        <v>0.17</v>
      </c>
      <c r="AM18" s="158">
        <v>0</v>
      </c>
      <c r="AN18" s="158">
        <v>0</v>
      </c>
      <c r="AO18" s="158">
        <v>0</v>
      </c>
      <c r="AP18" s="158">
        <v>0</v>
      </c>
      <c r="AQ18" s="158">
        <v>9.572000000000001</v>
      </c>
      <c r="AR18" s="158">
        <v>0</v>
      </c>
      <c r="AS18" s="158">
        <v>0</v>
      </c>
      <c r="AT18" s="158">
        <v>0</v>
      </c>
      <c r="AU18" s="158">
        <v>0</v>
      </c>
      <c r="AV18" s="158">
        <v>0</v>
      </c>
      <c r="AW18" s="158">
        <v>0</v>
      </c>
      <c r="AX18" s="158">
        <v>0</v>
      </c>
      <c r="AY18" s="158">
        <v>4.33</v>
      </c>
      <c r="AZ18" s="158">
        <v>0</v>
      </c>
      <c r="BA18" s="158">
        <v>0</v>
      </c>
      <c r="BB18" s="158">
        <v>0</v>
      </c>
      <c r="BC18" s="158">
        <v>0.12</v>
      </c>
      <c r="BD18" s="158">
        <v>0</v>
      </c>
      <c r="BE18" s="158">
        <v>0</v>
      </c>
      <c r="BF18" s="158">
        <v>0</v>
      </c>
      <c r="BG18" s="158">
        <v>0</v>
      </c>
      <c r="BH18" s="156">
        <v>96.657999999999987</v>
      </c>
      <c r="BI18" s="156">
        <v>88.412000000000006</v>
      </c>
      <c r="BJ18" s="160">
        <v>4391.8819999999996</v>
      </c>
    </row>
    <row r="19" spans="1:62" s="128" customFormat="1" ht="18" customHeight="1" thickBot="1">
      <c r="A19" s="154" t="s">
        <v>53</v>
      </c>
      <c r="B19" s="155" t="s">
        <v>309</v>
      </c>
      <c r="C19" s="129" t="s">
        <v>58</v>
      </c>
      <c r="D19" s="156">
        <v>570.53</v>
      </c>
      <c r="E19" s="156">
        <v>0</v>
      </c>
      <c r="F19" s="158">
        <v>0</v>
      </c>
      <c r="G19" s="158">
        <v>0</v>
      </c>
      <c r="H19" s="158">
        <v>0</v>
      </c>
      <c r="I19" s="158">
        <v>0</v>
      </c>
      <c r="J19" s="158">
        <v>0</v>
      </c>
      <c r="K19" s="158">
        <v>0</v>
      </c>
      <c r="L19" s="158">
        <v>0</v>
      </c>
      <c r="M19" s="158">
        <v>0</v>
      </c>
      <c r="N19" s="158">
        <v>0</v>
      </c>
      <c r="O19" s="141">
        <v>450.79999999999995</v>
      </c>
      <c r="P19" s="158">
        <v>0</v>
      </c>
      <c r="Q19" s="158">
        <v>0</v>
      </c>
      <c r="R19" s="158">
        <v>0</v>
      </c>
      <c r="S19" s="158">
        <v>0</v>
      </c>
      <c r="T19" s="158">
        <v>1</v>
      </c>
      <c r="U19" s="158">
        <v>0</v>
      </c>
      <c r="V19" s="158">
        <v>0</v>
      </c>
      <c r="W19" s="158">
        <v>0</v>
      </c>
      <c r="X19" s="158">
        <v>2.38</v>
      </c>
      <c r="Y19" s="158">
        <v>0</v>
      </c>
      <c r="Z19" s="158">
        <v>0</v>
      </c>
      <c r="AA19" s="158">
        <v>0</v>
      </c>
      <c r="AB19" s="158">
        <v>1.1299999999999999</v>
      </c>
      <c r="AC19" s="158">
        <v>0</v>
      </c>
      <c r="AD19" s="158">
        <v>7.4399999999999995</v>
      </c>
      <c r="AE19" s="158">
        <v>0</v>
      </c>
      <c r="AF19" s="158">
        <v>0</v>
      </c>
      <c r="AG19" s="158">
        <v>0</v>
      </c>
      <c r="AH19" s="158">
        <v>26.26</v>
      </c>
      <c r="AI19" s="158">
        <v>2.2000000000000002</v>
      </c>
      <c r="AJ19" s="158">
        <v>0</v>
      </c>
      <c r="AK19" s="158">
        <v>0</v>
      </c>
      <c r="AL19" s="158">
        <v>0.33</v>
      </c>
      <c r="AM19" s="158">
        <v>0</v>
      </c>
      <c r="AN19" s="158">
        <v>0</v>
      </c>
      <c r="AO19" s="158">
        <v>0.28999999999999998</v>
      </c>
      <c r="AP19" s="158">
        <v>0</v>
      </c>
      <c r="AQ19" s="158">
        <v>55.769999999999996</v>
      </c>
      <c r="AR19" s="158">
        <v>2.23</v>
      </c>
      <c r="AS19" s="158">
        <v>0</v>
      </c>
      <c r="AT19" s="158">
        <v>0</v>
      </c>
      <c r="AU19" s="158">
        <v>0</v>
      </c>
      <c r="AV19" s="158">
        <v>0</v>
      </c>
      <c r="AW19" s="158">
        <v>0</v>
      </c>
      <c r="AX19" s="158">
        <v>0</v>
      </c>
      <c r="AY19" s="158">
        <v>17.439999999999998</v>
      </c>
      <c r="AZ19" s="158">
        <v>0</v>
      </c>
      <c r="BA19" s="158">
        <v>0.88</v>
      </c>
      <c r="BB19" s="158">
        <v>0.4</v>
      </c>
      <c r="BC19" s="158">
        <v>1.98</v>
      </c>
      <c r="BD19" s="158">
        <v>0</v>
      </c>
      <c r="BE19" s="158">
        <v>0</v>
      </c>
      <c r="BF19" s="158">
        <v>0</v>
      </c>
      <c r="BG19" s="158">
        <v>0</v>
      </c>
      <c r="BH19" s="156">
        <v>119.73</v>
      </c>
      <c r="BI19" s="156">
        <v>-119.73</v>
      </c>
      <c r="BJ19" s="160">
        <v>450.79999999999995</v>
      </c>
    </row>
    <row r="20" spans="1:62" s="153" customFormat="1" ht="18" hidden="1" customHeight="1">
      <c r="A20" s="154" t="s">
        <v>59</v>
      </c>
      <c r="B20" s="155" t="s">
        <v>310</v>
      </c>
      <c r="C20" s="129" t="s">
        <v>248</v>
      </c>
      <c r="D20" s="156">
        <v>0</v>
      </c>
      <c r="E20" s="156">
        <v>0</v>
      </c>
      <c r="F20" s="158">
        <v>0</v>
      </c>
      <c r="G20" s="158">
        <v>0</v>
      </c>
      <c r="H20" s="158">
        <v>0</v>
      </c>
      <c r="I20" s="158">
        <v>0</v>
      </c>
      <c r="J20" s="158">
        <v>0</v>
      </c>
      <c r="K20" s="158">
        <v>0</v>
      </c>
      <c r="L20" s="158">
        <v>0</v>
      </c>
      <c r="M20" s="158">
        <v>0</v>
      </c>
      <c r="N20" s="158">
        <v>0</v>
      </c>
      <c r="O20" s="158">
        <v>0</v>
      </c>
      <c r="P20" s="141">
        <v>0</v>
      </c>
      <c r="Q20" s="158">
        <v>0</v>
      </c>
      <c r="R20" s="158">
        <v>0</v>
      </c>
      <c r="S20" s="158">
        <v>0</v>
      </c>
      <c r="T20" s="158">
        <v>0</v>
      </c>
      <c r="U20" s="158">
        <v>0</v>
      </c>
      <c r="V20" s="158">
        <v>0</v>
      </c>
      <c r="W20" s="158">
        <v>0</v>
      </c>
      <c r="X20" s="158">
        <v>0</v>
      </c>
      <c r="Y20" s="158">
        <v>0</v>
      </c>
      <c r="Z20" s="158">
        <v>0</v>
      </c>
      <c r="AA20" s="158">
        <v>0</v>
      </c>
      <c r="AB20" s="158">
        <v>0</v>
      </c>
      <c r="AC20" s="158">
        <v>0</v>
      </c>
      <c r="AD20" s="158">
        <v>0</v>
      </c>
      <c r="AE20" s="158">
        <v>0</v>
      </c>
      <c r="AF20" s="158">
        <v>0</v>
      </c>
      <c r="AG20" s="158">
        <v>0</v>
      </c>
      <c r="AH20" s="158">
        <v>0</v>
      </c>
      <c r="AI20" s="158">
        <v>0</v>
      </c>
      <c r="AJ20" s="158">
        <v>0</v>
      </c>
      <c r="AK20" s="158">
        <v>0</v>
      </c>
      <c r="AL20" s="158">
        <v>0</v>
      </c>
      <c r="AM20" s="158">
        <v>0</v>
      </c>
      <c r="AN20" s="158">
        <v>0</v>
      </c>
      <c r="AO20" s="158">
        <v>0</v>
      </c>
      <c r="AP20" s="158">
        <v>0</v>
      </c>
      <c r="AQ20" s="158">
        <v>0</v>
      </c>
      <c r="AR20" s="158">
        <v>0</v>
      </c>
      <c r="AS20" s="158">
        <v>0</v>
      </c>
      <c r="AT20" s="158">
        <v>0</v>
      </c>
      <c r="AU20" s="158">
        <v>0</v>
      </c>
      <c r="AV20" s="158">
        <v>0</v>
      </c>
      <c r="AW20" s="158">
        <v>0</v>
      </c>
      <c r="AX20" s="158">
        <v>0</v>
      </c>
      <c r="AY20" s="158">
        <v>0</v>
      </c>
      <c r="AZ20" s="158">
        <v>0</v>
      </c>
      <c r="BA20" s="158">
        <v>0</v>
      </c>
      <c r="BB20" s="158">
        <v>0</v>
      </c>
      <c r="BC20" s="158">
        <v>0</v>
      </c>
      <c r="BD20" s="158">
        <v>0</v>
      </c>
      <c r="BE20" s="158">
        <v>0</v>
      </c>
      <c r="BF20" s="158">
        <v>0</v>
      </c>
      <c r="BG20" s="158">
        <v>0</v>
      </c>
      <c r="BH20" s="156">
        <v>0</v>
      </c>
      <c r="BI20" s="156">
        <v>0</v>
      </c>
      <c r="BJ20" s="160">
        <v>0</v>
      </c>
    </row>
    <row r="21" spans="1:62" s="128" customFormat="1" ht="18" customHeight="1" thickBot="1">
      <c r="A21" s="154" t="s">
        <v>56</v>
      </c>
      <c r="B21" s="155" t="s">
        <v>60</v>
      </c>
      <c r="C21" s="129" t="s">
        <v>61</v>
      </c>
      <c r="D21" s="156">
        <v>1.7600000000000002</v>
      </c>
      <c r="E21" s="156">
        <v>0</v>
      </c>
      <c r="F21" s="158">
        <v>0</v>
      </c>
      <c r="G21" s="158">
        <v>0</v>
      </c>
      <c r="H21" s="158">
        <v>0</v>
      </c>
      <c r="I21" s="158">
        <v>0</v>
      </c>
      <c r="J21" s="158">
        <v>0</v>
      </c>
      <c r="K21" s="158">
        <v>0</v>
      </c>
      <c r="L21" s="158">
        <v>0</v>
      </c>
      <c r="M21" s="158">
        <v>0</v>
      </c>
      <c r="N21" s="158">
        <v>0</v>
      </c>
      <c r="O21" s="158">
        <v>0</v>
      </c>
      <c r="P21" s="158">
        <v>0</v>
      </c>
      <c r="Q21" s="141">
        <v>1.7600000000000002</v>
      </c>
      <c r="R21" s="158">
        <v>0</v>
      </c>
      <c r="S21" s="158">
        <v>0</v>
      </c>
      <c r="T21" s="158">
        <v>0</v>
      </c>
      <c r="U21" s="158">
        <v>0</v>
      </c>
      <c r="V21" s="158">
        <v>0</v>
      </c>
      <c r="W21" s="158">
        <v>0</v>
      </c>
      <c r="X21" s="158">
        <v>0</v>
      </c>
      <c r="Y21" s="158">
        <v>0</v>
      </c>
      <c r="Z21" s="158">
        <v>0</v>
      </c>
      <c r="AA21" s="158">
        <v>0</v>
      </c>
      <c r="AB21" s="158">
        <v>0</v>
      </c>
      <c r="AC21" s="158">
        <v>0</v>
      </c>
      <c r="AD21" s="158">
        <v>0</v>
      </c>
      <c r="AE21" s="158">
        <v>0</v>
      </c>
      <c r="AF21" s="158">
        <v>0</v>
      </c>
      <c r="AG21" s="158">
        <v>0</v>
      </c>
      <c r="AH21" s="158">
        <v>0</v>
      </c>
      <c r="AI21" s="158">
        <v>0</v>
      </c>
      <c r="AJ21" s="158">
        <v>0</v>
      </c>
      <c r="AK21" s="158">
        <v>0</v>
      </c>
      <c r="AL21" s="158">
        <v>0</v>
      </c>
      <c r="AM21" s="158">
        <v>0</v>
      </c>
      <c r="AN21" s="158">
        <v>0</v>
      </c>
      <c r="AO21" s="158">
        <v>0</v>
      </c>
      <c r="AP21" s="158">
        <v>0</v>
      </c>
      <c r="AQ21" s="158">
        <v>0</v>
      </c>
      <c r="AR21" s="158">
        <v>0</v>
      </c>
      <c r="AS21" s="158">
        <v>0</v>
      </c>
      <c r="AT21" s="158">
        <v>0</v>
      </c>
      <c r="AU21" s="158">
        <v>0</v>
      </c>
      <c r="AV21" s="158">
        <v>0</v>
      </c>
      <c r="AW21" s="158">
        <v>0</v>
      </c>
      <c r="AX21" s="158">
        <v>0</v>
      </c>
      <c r="AY21" s="158">
        <v>0</v>
      </c>
      <c r="AZ21" s="158">
        <v>0</v>
      </c>
      <c r="BA21" s="158">
        <v>0</v>
      </c>
      <c r="BB21" s="158">
        <v>0</v>
      </c>
      <c r="BC21" s="158">
        <v>0</v>
      </c>
      <c r="BD21" s="158">
        <v>0</v>
      </c>
      <c r="BE21" s="158">
        <v>0</v>
      </c>
      <c r="BF21" s="158">
        <v>0</v>
      </c>
      <c r="BG21" s="158">
        <v>0</v>
      </c>
      <c r="BH21" s="156">
        <v>0</v>
      </c>
      <c r="BI21" s="156">
        <v>0</v>
      </c>
      <c r="BJ21" s="160">
        <v>1.7600000000000002</v>
      </c>
    </row>
    <row r="22" spans="1:62" s="128" customFormat="1" ht="18" customHeight="1" thickBot="1">
      <c r="A22" s="146">
        <v>2</v>
      </c>
      <c r="B22" s="147" t="s">
        <v>62</v>
      </c>
      <c r="C22" s="148" t="s">
        <v>9</v>
      </c>
      <c r="D22" s="151">
        <v>6550.0451000000003</v>
      </c>
      <c r="E22" s="151">
        <v>0</v>
      </c>
      <c r="F22" s="158">
        <v>0</v>
      </c>
      <c r="G22" s="158">
        <v>0</v>
      </c>
      <c r="H22" s="158">
        <v>0</v>
      </c>
      <c r="I22" s="158">
        <v>0</v>
      </c>
      <c r="J22" s="158">
        <v>0</v>
      </c>
      <c r="K22" s="158">
        <v>0</v>
      </c>
      <c r="L22" s="158">
        <v>0</v>
      </c>
      <c r="M22" s="158">
        <v>0</v>
      </c>
      <c r="N22" s="158">
        <v>0</v>
      </c>
      <c r="O22" s="158">
        <v>0</v>
      </c>
      <c r="P22" s="158">
        <v>0</v>
      </c>
      <c r="Q22" s="158">
        <v>0</v>
      </c>
      <c r="R22" s="141">
        <v>6546.8651000000009</v>
      </c>
      <c r="S22" s="158">
        <v>0</v>
      </c>
      <c r="T22" s="158">
        <v>0</v>
      </c>
      <c r="U22" s="158">
        <v>0</v>
      </c>
      <c r="V22" s="158">
        <v>0</v>
      </c>
      <c r="W22" s="158">
        <v>0</v>
      </c>
      <c r="X22" s="158">
        <v>0</v>
      </c>
      <c r="Y22" s="158">
        <v>0</v>
      </c>
      <c r="Z22" s="158">
        <v>0</v>
      </c>
      <c r="AA22" s="158">
        <v>0</v>
      </c>
      <c r="AB22" s="158">
        <v>0</v>
      </c>
      <c r="AC22" s="158">
        <v>0</v>
      </c>
      <c r="AD22" s="158">
        <v>0</v>
      </c>
      <c r="AE22" s="158">
        <v>0</v>
      </c>
      <c r="AF22" s="158">
        <v>0</v>
      </c>
      <c r="AG22" s="158">
        <v>0</v>
      </c>
      <c r="AH22" s="158">
        <v>0</v>
      </c>
      <c r="AI22" s="158">
        <v>0</v>
      </c>
      <c r="AJ22" s="158">
        <v>0</v>
      </c>
      <c r="AK22" s="158">
        <v>0</v>
      </c>
      <c r="AL22" s="158">
        <v>0</v>
      </c>
      <c r="AM22" s="158">
        <v>0</v>
      </c>
      <c r="AN22" s="158">
        <v>0</v>
      </c>
      <c r="AO22" s="158">
        <v>0</v>
      </c>
      <c r="AP22" s="158">
        <v>0</v>
      </c>
      <c r="AQ22" s="158">
        <v>0</v>
      </c>
      <c r="AR22" s="158">
        <v>0</v>
      </c>
      <c r="AS22" s="158">
        <v>0</v>
      </c>
      <c r="AT22" s="158">
        <v>0</v>
      </c>
      <c r="AU22" s="158">
        <v>0</v>
      </c>
      <c r="AV22" s="158">
        <v>0</v>
      </c>
      <c r="AW22" s="158">
        <v>0</v>
      </c>
      <c r="AX22" s="158">
        <v>0</v>
      </c>
      <c r="AY22" s="158">
        <v>0</v>
      </c>
      <c r="AZ22" s="158">
        <v>0</v>
      </c>
      <c r="BA22" s="158">
        <v>0</v>
      </c>
      <c r="BB22" s="158">
        <v>0</v>
      </c>
      <c r="BC22" s="158">
        <v>0</v>
      </c>
      <c r="BD22" s="158">
        <v>0</v>
      </c>
      <c r="BE22" s="158">
        <v>0</v>
      </c>
      <c r="BF22" s="158">
        <v>0</v>
      </c>
      <c r="BG22" s="158">
        <v>0</v>
      </c>
      <c r="BH22" s="151">
        <v>3.18</v>
      </c>
      <c r="BI22" s="151">
        <v>557.51993000000004</v>
      </c>
      <c r="BJ22" s="145">
        <v>7107.5650300000007</v>
      </c>
    </row>
    <row r="23" spans="1:62" s="128" customFormat="1" ht="18" customHeight="1" thickBot="1">
      <c r="A23" s="154" t="s">
        <v>63</v>
      </c>
      <c r="B23" s="155" t="s">
        <v>64</v>
      </c>
      <c r="C23" s="129" t="s">
        <v>10</v>
      </c>
      <c r="D23" s="156">
        <v>667.52</v>
      </c>
      <c r="E23" s="156">
        <v>0</v>
      </c>
      <c r="F23" s="158">
        <v>0</v>
      </c>
      <c r="G23" s="158">
        <v>0</v>
      </c>
      <c r="H23" s="158">
        <v>0</v>
      </c>
      <c r="I23" s="158">
        <v>0</v>
      </c>
      <c r="J23" s="158">
        <v>0</v>
      </c>
      <c r="K23" s="158">
        <v>0</v>
      </c>
      <c r="L23" s="158">
        <v>0</v>
      </c>
      <c r="M23" s="158">
        <v>0</v>
      </c>
      <c r="N23" s="158">
        <v>0</v>
      </c>
      <c r="O23" s="158">
        <v>0</v>
      </c>
      <c r="P23" s="158">
        <v>0</v>
      </c>
      <c r="Q23" s="158">
        <v>0</v>
      </c>
      <c r="R23" s="158">
        <v>0</v>
      </c>
      <c r="S23" s="141">
        <v>533.95999999999981</v>
      </c>
      <c r="T23" s="158">
        <v>0</v>
      </c>
      <c r="U23" s="158">
        <v>0</v>
      </c>
      <c r="V23" s="158">
        <v>0</v>
      </c>
      <c r="W23" s="158">
        <v>0</v>
      </c>
      <c r="X23" s="158">
        <v>21.209999999999997</v>
      </c>
      <c r="Y23" s="158">
        <v>0</v>
      </c>
      <c r="Z23" s="158">
        <v>0</v>
      </c>
      <c r="AA23" s="158">
        <v>0</v>
      </c>
      <c r="AB23" s="158">
        <v>6.33</v>
      </c>
      <c r="AC23" s="158">
        <v>0</v>
      </c>
      <c r="AD23" s="158">
        <v>0.39</v>
      </c>
      <c r="AE23" s="158">
        <v>0</v>
      </c>
      <c r="AF23" s="158">
        <v>0</v>
      </c>
      <c r="AG23" s="158">
        <v>0</v>
      </c>
      <c r="AH23" s="158">
        <v>60.359999999999992</v>
      </c>
      <c r="AI23" s="158">
        <v>0</v>
      </c>
      <c r="AJ23" s="158">
        <v>0</v>
      </c>
      <c r="AK23" s="158">
        <v>0</v>
      </c>
      <c r="AL23" s="158">
        <v>0</v>
      </c>
      <c r="AM23" s="158">
        <v>0</v>
      </c>
      <c r="AN23" s="158">
        <v>0</v>
      </c>
      <c r="AO23" s="158">
        <v>0</v>
      </c>
      <c r="AP23" s="158">
        <v>0</v>
      </c>
      <c r="AQ23" s="158">
        <v>37.28</v>
      </c>
      <c r="AR23" s="158">
        <v>0</v>
      </c>
      <c r="AS23" s="158">
        <v>0</v>
      </c>
      <c r="AT23" s="158">
        <v>0</v>
      </c>
      <c r="AU23" s="158">
        <v>0</v>
      </c>
      <c r="AV23" s="158">
        <v>0</v>
      </c>
      <c r="AW23" s="158">
        <v>0</v>
      </c>
      <c r="AX23" s="158">
        <v>0</v>
      </c>
      <c r="AY23" s="158">
        <v>7.9</v>
      </c>
      <c r="AZ23" s="158">
        <v>0</v>
      </c>
      <c r="BA23" s="158">
        <v>0</v>
      </c>
      <c r="BB23" s="158">
        <v>0</v>
      </c>
      <c r="BC23" s="158">
        <v>0.09</v>
      </c>
      <c r="BD23" s="158">
        <v>0</v>
      </c>
      <c r="BE23" s="158">
        <v>0</v>
      </c>
      <c r="BF23" s="158">
        <v>0</v>
      </c>
      <c r="BG23" s="158">
        <v>0</v>
      </c>
      <c r="BH23" s="156">
        <v>133.56</v>
      </c>
      <c r="BI23" s="156">
        <v>-74.12</v>
      </c>
      <c r="BJ23" s="160">
        <v>593.4</v>
      </c>
    </row>
    <row r="24" spans="1:62" s="128" customFormat="1" ht="18" customHeight="1" thickBot="1">
      <c r="A24" s="154" t="s">
        <v>65</v>
      </c>
      <c r="B24" s="155" t="s">
        <v>66</v>
      </c>
      <c r="C24" s="129" t="s">
        <v>11</v>
      </c>
      <c r="D24" s="156">
        <v>30.08</v>
      </c>
      <c r="E24" s="156">
        <v>0</v>
      </c>
      <c r="F24" s="158">
        <v>0</v>
      </c>
      <c r="G24" s="158">
        <v>0</v>
      </c>
      <c r="H24" s="158">
        <v>0</v>
      </c>
      <c r="I24" s="158">
        <v>0</v>
      </c>
      <c r="J24" s="158">
        <v>0</v>
      </c>
      <c r="K24" s="158">
        <v>0</v>
      </c>
      <c r="L24" s="158">
        <v>0</v>
      </c>
      <c r="M24" s="158">
        <v>0</v>
      </c>
      <c r="N24" s="158">
        <v>0</v>
      </c>
      <c r="O24" s="158">
        <v>0</v>
      </c>
      <c r="P24" s="158">
        <v>0</v>
      </c>
      <c r="Q24" s="158">
        <v>0</v>
      </c>
      <c r="R24" s="158">
        <v>0</v>
      </c>
      <c r="S24" s="158">
        <v>0</v>
      </c>
      <c r="T24" s="141">
        <v>30.08</v>
      </c>
      <c r="U24" s="158">
        <v>0</v>
      </c>
      <c r="V24" s="158">
        <v>0</v>
      </c>
      <c r="W24" s="158">
        <v>0</v>
      </c>
      <c r="X24" s="158">
        <v>0</v>
      </c>
      <c r="Y24" s="158">
        <v>0</v>
      </c>
      <c r="Z24" s="158">
        <v>0</v>
      </c>
      <c r="AA24" s="158">
        <v>0</v>
      </c>
      <c r="AB24" s="158">
        <v>0</v>
      </c>
      <c r="AC24" s="158">
        <v>0</v>
      </c>
      <c r="AD24" s="158">
        <v>0</v>
      </c>
      <c r="AE24" s="158">
        <v>0</v>
      </c>
      <c r="AF24" s="158">
        <v>0</v>
      </c>
      <c r="AG24" s="158">
        <v>0</v>
      </c>
      <c r="AH24" s="158">
        <v>0</v>
      </c>
      <c r="AI24" s="158">
        <v>0</v>
      </c>
      <c r="AJ24" s="158">
        <v>0</v>
      </c>
      <c r="AK24" s="158">
        <v>0</v>
      </c>
      <c r="AL24" s="158">
        <v>0</v>
      </c>
      <c r="AM24" s="158">
        <v>0</v>
      </c>
      <c r="AN24" s="158">
        <v>0</v>
      </c>
      <c r="AO24" s="158">
        <v>0</v>
      </c>
      <c r="AP24" s="158">
        <v>0</v>
      </c>
      <c r="AQ24" s="158">
        <v>0</v>
      </c>
      <c r="AR24" s="158">
        <v>0</v>
      </c>
      <c r="AS24" s="158">
        <v>0</v>
      </c>
      <c r="AT24" s="158">
        <v>0</v>
      </c>
      <c r="AU24" s="158">
        <v>0</v>
      </c>
      <c r="AV24" s="158">
        <v>0</v>
      </c>
      <c r="AW24" s="158">
        <v>0</v>
      </c>
      <c r="AX24" s="158">
        <v>0</v>
      </c>
      <c r="AY24" s="158">
        <v>0</v>
      </c>
      <c r="AZ24" s="158">
        <v>0</v>
      </c>
      <c r="BA24" s="158">
        <v>0</v>
      </c>
      <c r="BB24" s="158">
        <v>0</v>
      </c>
      <c r="BC24" s="158">
        <v>0</v>
      </c>
      <c r="BD24" s="158">
        <v>0</v>
      </c>
      <c r="BE24" s="158">
        <v>0</v>
      </c>
      <c r="BF24" s="158">
        <v>0</v>
      </c>
      <c r="BG24" s="158">
        <v>0</v>
      </c>
      <c r="BH24" s="156">
        <v>0</v>
      </c>
      <c r="BI24" s="156">
        <v>3.2</v>
      </c>
      <c r="BJ24" s="160">
        <v>33.28</v>
      </c>
    </row>
    <row r="25" spans="1:62" s="128" customFormat="1" ht="18" hidden="1" customHeight="1">
      <c r="A25" s="154" t="s">
        <v>67</v>
      </c>
      <c r="B25" s="155" t="s">
        <v>68</v>
      </c>
      <c r="C25" s="129" t="s">
        <v>12</v>
      </c>
      <c r="D25" s="156">
        <v>0</v>
      </c>
      <c r="E25" s="156">
        <v>0</v>
      </c>
      <c r="F25" s="158">
        <v>0</v>
      </c>
      <c r="G25" s="158">
        <v>0</v>
      </c>
      <c r="H25" s="158">
        <v>0</v>
      </c>
      <c r="I25" s="158">
        <v>0</v>
      </c>
      <c r="J25" s="158">
        <v>0</v>
      </c>
      <c r="K25" s="158">
        <v>0</v>
      </c>
      <c r="L25" s="158">
        <v>0</v>
      </c>
      <c r="M25" s="158">
        <v>0</v>
      </c>
      <c r="N25" s="158">
        <v>0</v>
      </c>
      <c r="O25" s="158">
        <v>0</v>
      </c>
      <c r="P25" s="158">
        <v>0</v>
      </c>
      <c r="Q25" s="158">
        <v>0</v>
      </c>
      <c r="R25" s="158">
        <v>0</v>
      </c>
      <c r="S25" s="158">
        <v>0</v>
      </c>
      <c r="T25" s="158">
        <v>0</v>
      </c>
      <c r="U25" s="141">
        <v>0</v>
      </c>
      <c r="V25" s="158">
        <v>0</v>
      </c>
      <c r="W25" s="158">
        <v>0</v>
      </c>
      <c r="X25" s="158">
        <v>0</v>
      </c>
      <c r="Y25" s="158">
        <v>0</v>
      </c>
      <c r="Z25" s="158">
        <v>0</v>
      </c>
      <c r="AA25" s="158">
        <v>0</v>
      </c>
      <c r="AB25" s="158">
        <v>0</v>
      </c>
      <c r="AC25" s="158">
        <v>0</v>
      </c>
      <c r="AD25" s="158">
        <v>0</v>
      </c>
      <c r="AE25" s="158">
        <v>0</v>
      </c>
      <c r="AF25" s="158">
        <v>0</v>
      </c>
      <c r="AG25" s="158">
        <v>0</v>
      </c>
      <c r="AH25" s="158">
        <v>0</v>
      </c>
      <c r="AI25" s="158">
        <v>0</v>
      </c>
      <c r="AJ25" s="158">
        <v>0</v>
      </c>
      <c r="AK25" s="158">
        <v>0</v>
      </c>
      <c r="AL25" s="158">
        <v>0</v>
      </c>
      <c r="AM25" s="158">
        <v>0</v>
      </c>
      <c r="AN25" s="158">
        <v>0</v>
      </c>
      <c r="AO25" s="158">
        <v>0</v>
      </c>
      <c r="AP25" s="158">
        <v>0</v>
      </c>
      <c r="AQ25" s="158">
        <v>0</v>
      </c>
      <c r="AR25" s="158">
        <v>0</v>
      </c>
      <c r="AS25" s="158">
        <v>0</v>
      </c>
      <c r="AT25" s="158">
        <v>0</v>
      </c>
      <c r="AU25" s="158">
        <v>0</v>
      </c>
      <c r="AV25" s="158">
        <v>0</v>
      </c>
      <c r="AW25" s="158">
        <v>0</v>
      </c>
      <c r="AX25" s="158">
        <v>0</v>
      </c>
      <c r="AY25" s="158">
        <v>0</v>
      </c>
      <c r="AZ25" s="158">
        <v>0</v>
      </c>
      <c r="BA25" s="158">
        <v>0</v>
      </c>
      <c r="BB25" s="158">
        <v>0</v>
      </c>
      <c r="BC25" s="158">
        <v>0</v>
      </c>
      <c r="BD25" s="158">
        <v>0</v>
      </c>
      <c r="BE25" s="158">
        <v>0</v>
      </c>
      <c r="BF25" s="158">
        <v>0</v>
      </c>
      <c r="BG25" s="158">
        <v>0</v>
      </c>
      <c r="BH25" s="156">
        <v>0</v>
      </c>
      <c r="BI25" s="156">
        <v>0</v>
      </c>
      <c r="BJ25" s="160">
        <v>0</v>
      </c>
    </row>
    <row r="26" spans="1:62" s="128" customFormat="1" ht="18" hidden="1" customHeight="1">
      <c r="A26" s="154" t="s">
        <v>69</v>
      </c>
      <c r="B26" s="155" t="s">
        <v>70</v>
      </c>
      <c r="C26" s="129" t="s">
        <v>71</v>
      </c>
      <c r="D26" s="156">
        <v>0</v>
      </c>
      <c r="E26" s="156">
        <v>0</v>
      </c>
      <c r="F26" s="158">
        <v>0</v>
      </c>
      <c r="G26" s="158">
        <v>0</v>
      </c>
      <c r="H26" s="158">
        <v>0</v>
      </c>
      <c r="I26" s="158">
        <v>0</v>
      </c>
      <c r="J26" s="158">
        <v>0</v>
      </c>
      <c r="K26" s="158">
        <v>0</v>
      </c>
      <c r="L26" s="158">
        <v>0</v>
      </c>
      <c r="M26" s="158">
        <v>0</v>
      </c>
      <c r="N26" s="158">
        <v>0</v>
      </c>
      <c r="O26" s="158">
        <v>0</v>
      </c>
      <c r="P26" s="158">
        <v>0</v>
      </c>
      <c r="Q26" s="158">
        <v>0</v>
      </c>
      <c r="R26" s="158">
        <v>0</v>
      </c>
      <c r="S26" s="158">
        <v>0</v>
      </c>
      <c r="T26" s="158">
        <v>0</v>
      </c>
      <c r="U26" s="158">
        <v>0</v>
      </c>
      <c r="V26" s="141">
        <v>0</v>
      </c>
      <c r="W26" s="158">
        <v>0</v>
      </c>
      <c r="X26" s="158">
        <v>0</v>
      </c>
      <c r="Y26" s="158">
        <v>0</v>
      </c>
      <c r="Z26" s="158">
        <v>0</v>
      </c>
      <c r="AA26" s="158">
        <v>0</v>
      </c>
      <c r="AB26" s="158">
        <v>0</v>
      </c>
      <c r="AC26" s="158">
        <v>0</v>
      </c>
      <c r="AD26" s="158">
        <v>0</v>
      </c>
      <c r="AE26" s="158">
        <v>0</v>
      </c>
      <c r="AF26" s="158">
        <v>0</v>
      </c>
      <c r="AG26" s="158">
        <v>0</v>
      </c>
      <c r="AH26" s="158">
        <v>0</v>
      </c>
      <c r="AI26" s="158">
        <v>0</v>
      </c>
      <c r="AJ26" s="158">
        <v>0</v>
      </c>
      <c r="AK26" s="158">
        <v>0</v>
      </c>
      <c r="AL26" s="158">
        <v>0</v>
      </c>
      <c r="AM26" s="158">
        <v>0</v>
      </c>
      <c r="AN26" s="158">
        <v>0</v>
      </c>
      <c r="AO26" s="158">
        <v>0</v>
      </c>
      <c r="AP26" s="158">
        <v>0</v>
      </c>
      <c r="AQ26" s="158">
        <v>0</v>
      </c>
      <c r="AR26" s="158">
        <v>0</v>
      </c>
      <c r="AS26" s="158">
        <v>0</v>
      </c>
      <c r="AT26" s="158">
        <v>0</v>
      </c>
      <c r="AU26" s="158">
        <v>0</v>
      </c>
      <c r="AV26" s="158">
        <v>0</v>
      </c>
      <c r="AW26" s="158">
        <v>0</v>
      </c>
      <c r="AX26" s="158">
        <v>0</v>
      </c>
      <c r="AY26" s="158">
        <v>0</v>
      </c>
      <c r="AZ26" s="158">
        <v>0</v>
      </c>
      <c r="BA26" s="158">
        <v>0</v>
      </c>
      <c r="BB26" s="158">
        <v>0</v>
      </c>
      <c r="BC26" s="158">
        <v>0</v>
      </c>
      <c r="BD26" s="158">
        <v>0</v>
      </c>
      <c r="BE26" s="158">
        <v>0</v>
      </c>
      <c r="BF26" s="158">
        <v>0</v>
      </c>
      <c r="BG26" s="158">
        <v>0</v>
      </c>
      <c r="BH26" s="156">
        <v>0</v>
      </c>
      <c r="BI26" s="156">
        <v>0</v>
      </c>
      <c r="BJ26" s="160">
        <v>0</v>
      </c>
    </row>
    <row r="27" spans="1:62" s="128" customFormat="1" ht="18" customHeight="1" thickBot="1">
      <c r="A27" s="154" t="s">
        <v>67</v>
      </c>
      <c r="B27" s="155" t="s">
        <v>73</v>
      </c>
      <c r="C27" s="129" t="s">
        <v>74</v>
      </c>
      <c r="D27" s="156">
        <v>35.97</v>
      </c>
      <c r="E27" s="156">
        <v>0</v>
      </c>
      <c r="F27" s="158">
        <v>0</v>
      </c>
      <c r="G27" s="158">
        <v>0</v>
      </c>
      <c r="H27" s="158">
        <v>0</v>
      </c>
      <c r="I27" s="158">
        <v>0</v>
      </c>
      <c r="J27" s="158">
        <v>0</v>
      </c>
      <c r="K27" s="158">
        <v>0</v>
      </c>
      <c r="L27" s="158">
        <v>0</v>
      </c>
      <c r="M27" s="158">
        <v>0</v>
      </c>
      <c r="N27" s="158">
        <v>0</v>
      </c>
      <c r="O27" s="158">
        <v>0</v>
      </c>
      <c r="P27" s="158">
        <v>0</v>
      </c>
      <c r="Q27" s="158">
        <v>0</v>
      </c>
      <c r="R27" s="158">
        <v>0</v>
      </c>
      <c r="S27" s="158">
        <v>0</v>
      </c>
      <c r="T27" s="158">
        <v>0</v>
      </c>
      <c r="U27" s="158">
        <v>0</v>
      </c>
      <c r="V27" s="158">
        <v>0</v>
      </c>
      <c r="W27" s="141">
        <v>35.97</v>
      </c>
      <c r="X27" s="158">
        <v>0</v>
      </c>
      <c r="Y27" s="158">
        <v>0</v>
      </c>
      <c r="Z27" s="158">
        <v>0</v>
      </c>
      <c r="AA27" s="158">
        <v>0</v>
      </c>
      <c r="AB27" s="158">
        <v>0</v>
      </c>
      <c r="AC27" s="158">
        <v>0</v>
      </c>
      <c r="AD27" s="158">
        <v>0</v>
      </c>
      <c r="AE27" s="158">
        <v>0</v>
      </c>
      <c r="AF27" s="158">
        <v>0</v>
      </c>
      <c r="AG27" s="158">
        <v>0</v>
      </c>
      <c r="AH27" s="158">
        <v>0</v>
      </c>
      <c r="AI27" s="158">
        <v>0</v>
      </c>
      <c r="AJ27" s="158">
        <v>0</v>
      </c>
      <c r="AK27" s="158">
        <v>0</v>
      </c>
      <c r="AL27" s="158">
        <v>0</v>
      </c>
      <c r="AM27" s="158">
        <v>0</v>
      </c>
      <c r="AN27" s="158">
        <v>0</v>
      </c>
      <c r="AO27" s="158">
        <v>0</v>
      </c>
      <c r="AP27" s="158">
        <v>0</v>
      </c>
      <c r="AQ27" s="158">
        <v>0</v>
      </c>
      <c r="AR27" s="158">
        <v>0</v>
      </c>
      <c r="AS27" s="158">
        <v>0</v>
      </c>
      <c r="AT27" s="158">
        <v>0</v>
      </c>
      <c r="AU27" s="158">
        <v>0</v>
      </c>
      <c r="AV27" s="158">
        <v>0</v>
      </c>
      <c r="AW27" s="158">
        <v>0</v>
      </c>
      <c r="AX27" s="158">
        <v>0</v>
      </c>
      <c r="AY27" s="158">
        <v>0</v>
      </c>
      <c r="AZ27" s="158">
        <v>0</v>
      </c>
      <c r="BA27" s="158">
        <v>0</v>
      </c>
      <c r="BB27" s="158">
        <v>0</v>
      </c>
      <c r="BC27" s="158">
        <v>0</v>
      </c>
      <c r="BD27" s="158">
        <v>0</v>
      </c>
      <c r="BE27" s="158">
        <v>0</v>
      </c>
      <c r="BF27" s="158">
        <v>0</v>
      </c>
      <c r="BG27" s="158">
        <v>0</v>
      </c>
      <c r="BH27" s="156">
        <v>0</v>
      </c>
      <c r="BI27" s="156">
        <v>0</v>
      </c>
      <c r="BJ27" s="160">
        <v>35.97</v>
      </c>
    </row>
    <row r="28" spans="1:62" s="128" customFormat="1" ht="16" thickBot="1">
      <c r="A28" s="154" t="s">
        <v>69</v>
      </c>
      <c r="B28" s="155" t="s">
        <v>76</v>
      </c>
      <c r="C28" s="129" t="s">
        <v>77</v>
      </c>
      <c r="D28" s="156">
        <v>728.30630000000008</v>
      </c>
      <c r="E28" s="156">
        <v>0</v>
      </c>
      <c r="F28" s="158">
        <v>0</v>
      </c>
      <c r="G28" s="158">
        <v>0</v>
      </c>
      <c r="H28" s="158">
        <v>0</v>
      </c>
      <c r="I28" s="158">
        <v>0</v>
      </c>
      <c r="J28" s="158">
        <v>0</v>
      </c>
      <c r="K28" s="158">
        <v>0</v>
      </c>
      <c r="L28" s="158">
        <v>0</v>
      </c>
      <c r="M28" s="158">
        <v>0</v>
      </c>
      <c r="N28" s="158">
        <v>0</v>
      </c>
      <c r="O28" s="158">
        <v>0</v>
      </c>
      <c r="P28" s="158">
        <v>0</v>
      </c>
      <c r="Q28" s="158">
        <v>0</v>
      </c>
      <c r="R28" s="158">
        <v>0</v>
      </c>
      <c r="S28" s="158">
        <v>0</v>
      </c>
      <c r="T28" s="158">
        <v>0</v>
      </c>
      <c r="U28" s="158">
        <v>0</v>
      </c>
      <c r="V28" s="158">
        <v>0</v>
      </c>
      <c r="W28" s="158">
        <v>0</v>
      </c>
      <c r="X28" s="141">
        <v>702.24630000000013</v>
      </c>
      <c r="Y28" s="158">
        <v>0</v>
      </c>
      <c r="Z28" s="158">
        <v>0</v>
      </c>
      <c r="AA28" s="158">
        <v>0</v>
      </c>
      <c r="AB28" s="158">
        <v>0</v>
      </c>
      <c r="AC28" s="158">
        <v>0</v>
      </c>
      <c r="AD28" s="158">
        <v>0</v>
      </c>
      <c r="AE28" s="158">
        <v>0</v>
      </c>
      <c r="AF28" s="158">
        <v>0</v>
      </c>
      <c r="AG28" s="158">
        <v>0</v>
      </c>
      <c r="AH28" s="158">
        <v>0.36</v>
      </c>
      <c r="AI28" s="158">
        <v>0</v>
      </c>
      <c r="AJ28" s="158">
        <v>0</v>
      </c>
      <c r="AK28" s="158">
        <v>0</v>
      </c>
      <c r="AL28" s="158">
        <v>0</v>
      </c>
      <c r="AM28" s="158">
        <v>0</v>
      </c>
      <c r="AN28" s="158">
        <v>0</v>
      </c>
      <c r="AO28" s="158">
        <v>0</v>
      </c>
      <c r="AP28" s="158">
        <v>0</v>
      </c>
      <c r="AQ28" s="158">
        <v>25.66</v>
      </c>
      <c r="AR28" s="158">
        <v>0</v>
      </c>
      <c r="AS28" s="158">
        <v>0</v>
      </c>
      <c r="AT28" s="158">
        <v>0</v>
      </c>
      <c r="AU28" s="158">
        <v>0</v>
      </c>
      <c r="AV28" s="158">
        <v>0</v>
      </c>
      <c r="AW28" s="158">
        <v>0</v>
      </c>
      <c r="AX28" s="158">
        <v>0</v>
      </c>
      <c r="AY28" s="158">
        <v>0.04</v>
      </c>
      <c r="AZ28" s="158">
        <v>0</v>
      </c>
      <c r="BA28" s="158">
        <v>0</v>
      </c>
      <c r="BB28" s="158">
        <v>0</v>
      </c>
      <c r="BC28" s="158">
        <v>0</v>
      </c>
      <c r="BD28" s="158">
        <v>0</v>
      </c>
      <c r="BE28" s="158">
        <v>0</v>
      </c>
      <c r="BF28" s="158">
        <v>0</v>
      </c>
      <c r="BG28" s="158">
        <v>0</v>
      </c>
      <c r="BH28" s="156">
        <v>26.06</v>
      </c>
      <c r="BI28" s="156">
        <v>59.39</v>
      </c>
      <c r="BJ28" s="160">
        <v>787.69630000000006</v>
      </c>
    </row>
    <row r="29" spans="1:62" s="128" customFormat="1" ht="16" thickBot="1">
      <c r="A29" s="154" t="s">
        <v>72</v>
      </c>
      <c r="B29" s="155" t="s">
        <v>79</v>
      </c>
      <c r="C29" s="129" t="s">
        <v>80</v>
      </c>
      <c r="D29" s="156">
        <v>250.43999999999997</v>
      </c>
      <c r="E29" s="156">
        <v>0</v>
      </c>
      <c r="F29" s="158">
        <v>0</v>
      </c>
      <c r="G29" s="158">
        <v>0</v>
      </c>
      <c r="H29" s="158">
        <v>0</v>
      </c>
      <c r="I29" s="158">
        <v>0</v>
      </c>
      <c r="J29" s="158">
        <v>0</v>
      </c>
      <c r="K29" s="158">
        <v>0</v>
      </c>
      <c r="L29" s="158">
        <v>0</v>
      </c>
      <c r="M29" s="158">
        <v>0</v>
      </c>
      <c r="N29" s="158">
        <v>0</v>
      </c>
      <c r="O29" s="158">
        <v>0</v>
      </c>
      <c r="P29" s="158">
        <v>0</v>
      </c>
      <c r="Q29" s="158">
        <v>0</v>
      </c>
      <c r="R29" s="158">
        <v>0</v>
      </c>
      <c r="S29" s="158">
        <v>0</v>
      </c>
      <c r="T29" s="158">
        <v>0</v>
      </c>
      <c r="U29" s="158">
        <v>0</v>
      </c>
      <c r="V29" s="158">
        <v>0</v>
      </c>
      <c r="W29" s="158">
        <v>0</v>
      </c>
      <c r="X29" s="158">
        <v>4.3699999999999992</v>
      </c>
      <c r="Y29" s="141">
        <v>244.14999999999998</v>
      </c>
      <c r="Z29" s="158">
        <v>0</v>
      </c>
      <c r="AA29" s="158">
        <v>0</v>
      </c>
      <c r="AB29" s="158">
        <v>0</v>
      </c>
      <c r="AC29" s="158">
        <v>0</v>
      </c>
      <c r="AD29" s="158">
        <v>0.53</v>
      </c>
      <c r="AE29" s="158">
        <v>0</v>
      </c>
      <c r="AF29" s="158">
        <v>0</v>
      </c>
      <c r="AG29" s="158">
        <v>0</v>
      </c>
      <c r="AH29" s="158">
        <v>1.04</v>
      </c>
      <c r="AI29" s="158">
        <v>0</v>
      </c>
      <c r="AJ29" s="158">
        <v>0</v>
      </c>
      <c r="AK29" s="158">
        <v>0</v>
      </c>
      <c r="AL29" s="158">
        <v>0</v>
      </c>
      <c r="AM29" s="158">
        <v>0</v>
      </c>
      <c r="AN29" s="158">
        <v>0</v>
      </c>
      <c r="AO29" s="158">
        <v>0</v>
      </c>
      <c r="AP29" s="158">
        <v>0</v>
      </c>
      <c r="AQ29" s="158">
        <v>0.32999999999999996</v>
      </c>
      <c r="AR29" s="158">
        <v>0</v>
      </c>
      <c r="AS29" s="158">
        <v>0</v>
      </c>
      <c r="AT29" s="158">
        <v>0</v>
      </c>
      <c r="AU29" s="158">
        <v>0</v>
      </c>
      <c r="AV29" s="158">
        <v>0</v>
      </c>
      <c r="AW29" s="158">
        <v>0</v>
      </c>
      <c r="AX29" s="158">
        <v>0</v>
      </c>
      <c r="AY29" s="158">
        <v>0</v>
      </c>
      <c r="AZ29" s="158">
        <v>0</v>
      </c>
      <c r="BA29" s="158">
        <v>0</v>
      </c>
      <c r="BB29" s="158">
        <v>0.02</v>
      </c>
      <c r="BC29" s="158">
        <v>0</v>
      </c>
      <c r="BD29" s="158">
        <v>0</v>
      </c>
      <c r="BE29" s="158">
        <v>0</v>
      </c>
      <c r="BF29" s="158">
        <v>0</v>
      </c>
      <c r="BG29" s="158">
        <v>0</v>
      </c>
      <c r="BH29" s="156">
        <v>6.2899999999999991</v>
      </c>
      <c r="BI29" s="156">
        <v>-1.5899999999999994</v>
      </c>
      <c r="BJ29" s="160">
        <v>248.84999999999997</v>
      </c>
    </row>
    <row r="30" spans="1:62" s="128" customFormat="1" ht="16" thickBot="1">
      <c r="A30" s="154" t="s">
        <v>75</v>
      </c>
      <c r="B30" s="155" t="s">
        <v>82</v>
      </c>
      <c r="C30" s="129" t="s">
        <v>83</v>
      </c>
      <c r="D30" s="156">
        <v>0</v>
      </c>
      <c r="E30" s="156">
        <v>0</v>
      </c>
      <c r="F30" s="158">
        <v>0</v>
      </c>
      <c r="G30" s="158">
        <v>0</v>
      </c>
      <c r="H30" s="158">
        <v>0</v>
      </c>
      <c r="I30" s="158">
        <v>0</v>
      </c>
      <c r="J30" s="158">
        <v>0</v>
      </c>
      <c r="K30" s="158">
        <v>0</v>
      </c>
      <c r="L30" s="158">
        <v>0</v>
      </c>
      <c r="M30" s="158">
        <v>0</v>
      </c>
      <c r="N30" s="158">
        <v>0</v>
      </c>
      <c r="O30" s="158">
        <v>0</v>
      </c>
      <c r="P30" s="158">
        <v>0</v>
      </c>
      <c r="Q30" s="158">
        <v>0</v>
      </c>
      <c r="R30" s="158">
        <v>0</v>
      </c>
      <c r="S30" s="158">
        <v>0</v>
      </c>
      <c r="T30" s="158">
        <v>0</v>
      </c>
      <c r="U30" s="158">
        <v>0</v>
      </c>
      <c r="V30" s="158">
        <v>0</v>
      </c>
      <c r="W30" s="158">
        <v>0</v>
      </c>
      <c r="X30" s="158">
        <v>0</v>
      </c>
      <c r="Y30" s="158">
        <v>0</v>
      </c>
      <c r="Z30" s="141">
        <v>0</v>
      </c>
      <c r="AA30" s="158">
        <v>0</v>
      </c>
      <c r="AB30" s="158">
        <v>0</v>
      </c>
      <c r="AC30" s="158">
        <v>0</v>
      </c>
      <c r="AD30" s="158">
        <v>0</v>
      </c>
      <c r="AE30" s="158">
        <v>0</v>
      </c>
      <c r="AF30" s="158">
        <v>0</v>
      </c>
      <c r="AG30" s="158">
        <v>0</v>
      </c>
      <c r="AH30" s="158">
        <v>0</v>
      </c>
      <c r="AI30" s="158">
        <v>0</v>
      </c>
      <c r="AJ30" s="158">
        <v>0</v>
      </c>
      <c r="AK30" s="158">
        <v>0</v>
      </c>
      <c r="AL30" s="158">
        <v>0</v>
      </c>
      <c r="AM30" s="158">
        <v>0</v>
      </c>
      <c r="AN30" s="158">
        <v>0</v>
      </c>
      <c r="AO30" s="158">
        <v>0</v>
      </c>
      <c r="AP30" s="158">
        <v>0</v>
      </c>
      <c r="AQ30" s="158">
        <v>0</v>
      </c>
      <c r="AR30" s="158">
        <v>0</v>
      </c>
      <c r="AS30" s="158">
        <v>0</v>
      </c>
      <c r="AT30" s="158">
        <v>0</v>
      </c>
      <c r="AU30" s="158">
        <v>0</v>
      </c>
      <c r="AV30" s="158">
        <v>0</v>
      </c>
      <c r="AW30" s="158">
        <v>0</v>
      </c>
      <c r="AX30" s="158">
        <v>0</v>
      </c>
      <c r="AY30" s="158">
        <v>0</v>
      </c>
      <c r="AZ30" s="158">
        <v>0</v>
      </c>
      <c r="BA30" s="158">
        <v>0</v>
      </c>
      <c r="BB30" s="158">
        <v>0</v>
      </c>
      <c r="BC30" s="158">
        <v>0</v>
      </c>
      <c r="BD30" s="158">
        <v>0</v>
      </c>
      <c r="BE30" s="158">
        <v>0</v>
      </c>
      <c r="BF30" s="158">
        <v>0</v>
      </c>
      <c r="BG30" s="158">
        <v>0</v>
      </c>
      <c r="BH30" s="156">
        <v>0</v>
      </c>
      <c r="BI30" s="151">
        <v>0</v>
      </c>
      <c r="BJ30" s="145">
        <v>0</v>
      </c>
    </row>
    <row r="31" spans="1:62" s="128" customFormat="1" ht="30.5" thickBot="1">
      <c r="A31" s="146" t="s">
        <v>78</v>
      </c>
      <c r="B31" s="147" t="s">
        <v>354</v>
      </c>
      <c r="C31" s="148" t="s">
        <v>346</v>
      </c>
      <c r="D31" s="151">
        <v>1676.4094000000002</v>
      </c>
      <c r="E31" s="151">
        <v>0</v>
      </c>
      <c r="F31" s="158">
        <v>0</v>
      </c>
      <c r="G31" s="158">
        <v>0</v>
      </c>
      <c r="H31" s="158">
        <v>0</v>
      </c>
      <c r="I31" s="158">
        <v>0</v>
      </c>
      <c r="J31" s="158">
        <v>0</v>
      </c>
      <c r="K31" s="158">
        <v>0</v>
      </c>
      <c r="L31" s="158">
        <v>0</v>
      </c>
      <c r="M31" s="158">
        <v>0</v>
      </c>
      <c r="N31" s="158">
        <v>0</v>
      </c>
      <c r="O31" s="158">
        <v>0</v>
      </c>
      <c r="P31" s="158">
        <v>0</v>
      </c>
      <c r="Q31" s="158">
        <v>0</v>
      </c>
      <c r="R31" s="158">
        <v>0</v>
      </c>
      <c r="S31" s="158">
        <v>0</v>
      </c>
      <c r="T31" s="158">
        <v>0</v>
      </c>
      <c r="U31" s="158">
        <v>0</v>
      </c>
      <c r="V31" s="158">
        <v>0</v>
      </c>
      <c r="W31" s="158">
        <v>0</v>
      </c>
      <c r="X31" s="158">
        <v>0</v>
      </c>
      <c r="Y31" s="158">
        <v>0</v>
      </c>
      <c r="Z31" s="158">
        <v>0</v>
      </c>
      <c r="AA31" s="141">
        <v>1653.7204000000004</v>
      </c>
      <c r="AB31" s="158">
        <v>0</v>
      </c>
      <c r="AC31" s="158">
        <v>0</v>
      </c>
      <c r="AD31" s="158">
        <v>0</v>
      </c>
      <c r="AE31" s="158">
        <v>0</v>
      </c>
      <c r="AF31" s="158">
        <v>0</v>
      </c>
      <c r="AG31" s="158">
        <v>0</v>
      </c>
      <c r="AH31" s="158">
        <v>0</v>
      </c>
      <c r="AI31" s="158">
        <v>0</v>
      </c>
      <c r="AJ31" s="158">
        <v>0</v>
      </c>
      <c r="AK31" s="158">
        <v>0</v>
      </c>
      <c r="AL31" s="158">
        <v>0</v>
      </c>
      <c r="AM31" s="158">
        <v>0</v>
      </c>
      <c r="AN31" s="158">
        <v>0</v>
      </c>
      <c r="AO31" s="158">
        <v>0</v>
      </c>
      <c r="AP31" s="158">
        <v>0</v>
      </c>
      <c r="AQ31" s="158">
        <v>0</v>
      </c>
      <c r="AR31" s="158">
        <v>0</v>
      </c>
      <c r="AS31" s="158">
        <v>0</v>
      </c>
      <c r="AT31" s="158">
        <v>0</v>
      </c>
      <c r="AU31" s="158">
        <v>0</v>
      </c>
      <c r="AV31" s="158">
        <v>0</v>
      </c>
      <c r="AW31" s="158">
        <v>0</v>
      </c>
      <c r="AX31" s="158">
        <v>0</v>
      </c>
      <c r="AY31" s="158">
        <v>0</v>
      </c>
      <c r="AZ31" s="158">
        <v>0</v>
      </c>
      <c r="BA31" s="158">
        <v>0</v>
      </c>
      <c r="BB31" s="158">
        <v>0</v>
      </c>
      <c r="BC31" s="158">
        <v>0</v>
      </c>
      <c r="BD31" s="158">
        <v>0</v>
      </c>
      <c r="BE31" s="158">
        <v>0</v>
      </c>
      <c r="BF31" s="158">
        <v>0</v>
      </c>
      <c r="BG31" s="158">
        <v>0</v>
      </c>
      <c r="BH31" s="151">
        <v>22.689</v>
      </c>
      <c r="BI31" s="151">
        <v>285.50269999999995</v>
      </c>
      <c r="BJ31" s="145">
        <v>1961.9120999999998</v>
      </c>
    </row>
    <row r="32" spans="1:62" s="128" customFormat="1" ht="18" customHeight="1" thickBot="1">
      <c r="A32" s="161" t="s">
        <v>355</v>
      </c>
      <c r="B32" s="162" t="s">
        <v>311</v>
      </c>
      <c r="C32" s="163" t="s">
        <v>312</v>
      </c>
      <c r="D32" s="159">
        <v>16.770000000000003</v>
      </c>
      <c r="E32" s="159">
        <v>0</v>
      </c>
      <c r="F32" s="158">
        <v>0</v>
      </c>
      <c r="G32" s="158">
        <v>0</v>
      </c>
      <c r="H32" s="158">
        <v>0</v>
      </c>
      <c r="I32" s="158">
        <v>0</v>
      </c>
      <c r="J32" s="158">
        <v>0</v>
      </c>
      <c r="K32" s="158">
        <v>0</v>
      </c>
      <c r="L32" s="158">
        <v>0</v>
      </c>
      <c r="M32" s="158">
        <v>0</v>
      </c>
      <c r="N32" s="158">
        <v>0</v>
      </c>
      <c r="O32" s="158">
        <v>0</v>
      </c>
      <c r="P32" s="158">
        <v>0</v>
      </c>
      <c r="Q32" s="158">
        <v>0</v>
      </c>
      <c r="R32" s="158">
        <v>0</v>
      </c>
      <c r="S32" s="158">
        <v>0</v>
      </c>
      <c r="T32" s="158">
        <v>0</v>
      </c>
      <c r="U32" s="158">
        <v>0</v>
      </c>
      <c r="V32" s="158">
        <v>0</v>
      </c>
      <c r="W32" s="158">
        <v>0</v>
      </c>
      <c r="X32" s="158">
        <v>0.11</v>
      </c>
      <c r="Y32" s="158">
        <v>0</v>
      </c>
      <c r="Z32" s="158">
        <v>0</v>
      </c>
      <c r="AA32" s="164">
        <v>0</v>
      </c>
      <c r="AB32" s="141">
        <v>15.097999999999997</v>
      </c>
      <c r="AC32" s="158">
        <v>0</v>
      </c>
      <c r="AD32" s="158">
        <v>0</v>
      </c>
      <c r="AE32" s="158">
        <v>0</v>
      </c>
      <c r="AF32" s="158">
        <v>0</v>
      </c>
      <c r="AG32" s="158">
        <v>0</v>
      </c>
      <c r="AH32" s="158">
        <v>0.21200000000000002</v>
      </c>
      <c r="AI32" s="158">
        <v>0</v>
      </c>
      <c r="AJ32" s="158">
        <v>0</v>
      </c>
      <c r="AK32" s="158">
        <v>0</v>
      </c>
      <c r="AL32" s="158">
        <v>0</v>
      </c>
      <c r="AM32" s="158">
        <v>0</v>
      </c>
      <c r="AN32" s="158">
        <v>0</v>
      </c>
      <c r="AO32" s="158">
        <v>0</v>
      </c>
      <c r="AP32" s="158">
        <v>0</v>
      </c>
      <c r="AQ32" s="158">
        <v>0</v>
      </c>
      <c r="AR32" s="158">
        <v>0</v>
      </c>
      <c r="AS32" s="158">
        <v>0</v>
      </c>
      <c r="AT32" s="158">
        <v>0</v>
      </c>
      <c r="AU32" s="158">
        <v>0</v>
      </c>
      <c r="AV32" s="158">
        <v>0</v>
      </c>
      <c r="AW32" s="158">
        <v>0</v>
      </c>
      <c r="AX32" s="158">
        <v>0</v>
      </c>
      <c r="AY32" s="158">
        <v>1.0900000000000001</v>
      </c>
      <c r="AZ32" s="158">
        <v>0</v>
      </c>
      <c r="BA32" s="158">
        <v>0</v>
      </c>
      <c r="BB32" s="158">
        <v>0.26</v>
      </c>
      <c r="BC32" s="158">
        <v>0</v>
      </c>
      <c r="BD32" s="158">
        <v>0</v>
      </c>
      <c r="BE32" s="158">
        <v>0</v>
      </c>
      <c r="BF32" s="158">
        <v>0</v>
      </c>
      <c r="BG32" s="158">
        <v>0</v>
      </c>
      <c r="BH32" s="159">
        <v>1.6720000000000004</v>
      </c>
      <c r="BI32" s="159">
        <v>6.5880000000000001</v>
      </c>
      <c r="BJ32" s="165">
        <v>23.358000000000004</v>
      </c>
    </row>
    <row r="33" spans="1:62" s="128" customFormat="1" ht="18" customHeight="1" thickBot="1">
      <c r="A33" s="161" t="s">
        <v>356</v>
      </c>
      <c r="B33" s="162" t="s">
        <v>88</v>
      </c>
      <c r="C33" s="163" t="s">
        <v>313</v>
      </c>
      <c r="D33" s="159">
        <v>65.34</v>
      </c>
      <c r="E33" s="159">
        <v>0</v>
      </c>
      <c r="F33" s="158">
        <v>0</v>
      </c>
      <c r="G33" s="158">
        <v>0</v>
      </c>
      <c r="H33" s="158">
        <v>0</v>
      </c>
      <c r="I33" s="158">
        <v>0</v>
      </c>
      <c r="J33" s="158">
        <v>0</v>
      </c>
      <c r="K33" s="158">
        <v>0</v>
      </c>
      <c r="L33" s="158">
        <v>0</v>
      </c>
      <c r="M33" s="158">
        <v>0</v>
      </c>
      <c r="N33" s="158">
        <v>0</v>
      </c>
      <c r="O33" s="158">
        <v>0</v>
      </c>
      <c r="P33" s="158">
        <v>0</v>
      </c>
      <c r="Q33" s="158">
        <v>0</v>
      </c>
      <c r="R33" s="158">
        <v>0</v>
      </c>
      <c r="S33" s="158">
        <v>0</v>
      </c>
      <c r="T33" s="158">
        <v>0</v>
      </c>
      <c r="U33" s="158">
        <v>0</v>
      </c>
      <c r="V33" s="158">
        <v>0</v>
      </c>
      <c r="W33" s="158">
        <v>0</v>
      </c>
      <c r="X33" s="158">
        <v>0</v>
      </c>
      <c r="Y33" s="158">
        <v>0</v>
      </c>
      <c r="Z33" s="158">
        <v>0</v>
      </c>
      <c r="AA33" s="158">
        <v>0</v>
      </c>
      <c r="AB33" s="158">
        <v>0</v>
      </c>
      <c r="AC33" s="141">
        <v>64.55</v>
      </c>
      <c r="AD33" s="158">
        <v>0</v>
      </c>
      <c r="AE33" s="158">
        <v>0</v>
      </c>
      <c r="AF33" s="158">
        <v>0</v>
      </c>
      <c r="AG33" s="158">
        <v>0</v>
      </c>
      <c r="AH33" s="158">
        <v>0.03</v>
      </c>
      <c r="AI33" s="158">
        <v>0</v>
      </c>
      <c r="AJ33" s="158">
        <v>0</v>
      </c>
      <c r="AK33" s="158">
        <v>0</v>
      </c>
      <c r="AL33" s="158">
        <v>0</v>
      </c>
      <c r="AM33" s="158">
        <v>0</v>
      </c>
      <c r="AN33" s="158">
        <v>0</v>
      </c>
      <c r="AO33" s="158">
        <v>0</v>
      </c>
      <c r="AP33" s="158">
        <v>0</v>
      </c>
      <c r="AQ33" s="158">
        <v>0</v>
      </c>
      <c r="AR33" s="158">
        <v>0</v>
      </c>
      <c r="AS33" s="158">
        <v>0.76</v>
      </c>
      <c r="AT33" s="158">
        <v>0</v>
      </c>
      <c r="AU33" s="158">
        <v>0</v>
      </c>
      <c r="AV33" s="158">
        <v>0</v>
      </c>
      <c r="AW33" s="158">
        <v>0</v>
      </c>
      <c r="AX33" s="158">
        <v>0</v>
      </c>
      <c r="AY33" s="158">
        <v>0</v>
      </c>
      <c r="AZ33" s="158">
        <v>0</v>
      </c>
      <c r="BA33" s="158">
        <v>0</v>
      </c>
      <c r="BB33" s="158">
        <v>0</v>
      </c>
      <c r="BC33" s="158">
        <v>0</v>
      </c>
      <c r="BD33" s="158">
        <v>0</v>
      </c>
      <c r="BE33" s="158">
        <v>0</v>
      </c>
      <c r="BF33" s="158">
        <v>0</v>
      </c>
      <c r="BG33" s="158">
        <v>0</v>
      </c>
      <c r="BH33" s="159">
        <v>0.79</v>
      </c>
      <c r="BI33" s="159">
        <v>0.41999999999999993</v>
      </c>
      <c r="BJ33" s="165">
        <v>65.759999999999991</v>
      </c>
    </row>
    <row r="34" spans="1:62" s="128" customFormat="1" ht="18" customHeight="1" thickBot="1">
      <c r="A34" s="161" t="s">
        <v>357</v>
      </c>
      <c r="B34" s="162" t="s">
        <v>314</v>
      </c>
      <c r="C34" s="163" t="s">
        <v>315</v>
      </c>
      <c r="D34" s="159">
        <v>201.93300000000005</v>
      </c>
      <c r="E34" s="159">
        <v>0</v>
      </c>
      <c r="F34" s="158">
        <v>0</v>
      </c>
      <c r="G34" s="158">
        <v>0</v>
      </c>
      <c r="H34" s="158">
        <v>0</v>
      </c>
      <c r="I34" s="158">
        <v>0</v>
      </c>
      <c r="J34" s="158">
        <v>0</v>
      </c>
      <c r="K34" s="158">
        <v>0</v>
      </c>
      <c r="L34" s="158">
        <v>0</v>
      </c>
      <c r="M34" s="158">
        <v>0</v>
      </c>
      <c r="N34" s="158">
        <v>0</v>
      </c>
      <c r="O34" s="158">
        <v>0</v>
      </c>
      <c r="P34" s="158">
        <v>0</v>
      </c>
      <c r="Q34" s="158">
        <v>0</v>
      </c>
      <c r="R34" s="158">
        <v>0</v>
      </c>
      <c r="S34" s="158">
        <v>0</v>
      </c>
      <c r="T34" s="158">
        <v>0</v>
      </c>
      <c r="U34" s="158">
        <v>0</v>
      </c>
      <c r="V34" s="158">
        <v>0</v>
      </c>
      <c r="W34" s="158">
        <v>0</v>
      </c>
      <c r="X34" s="158">
        <v>0</v>
      </c>
      <c r="Y34" s="158">
        <v>0</v>
      </c>
      <c r="Z34" s="158">
        <v>0</v>
      </c>
      <c r="AA34" s="158">
        <v>0</v>
      </c>
      <c r="AB34" s="158">
        <v>0</v>
      </c>
      <c r="AC34" s="158">
        <v>0</v>
      </c>
      <c r="AD34" s="141">
        <v>201.45600000000002</v>
      </c>
      <c r="AE34" s="158">
        <v>0</v>
      </c>
      <c r="AF34" s="158">
        <v>0</v>
      </c>
      <c r="AG34" s="158">
        <v>0.25</v>
      </c>
      <c r="AH34" s="158">
        <v>7.6999999999999999E-2</v>
      </c>
      <c r="AI34" s="158">
        <v>0</v>
      </c>
      <c r="AJ34" s="158">
        <v>0</v>
      </c>
      <c r="AK34" s="158">
        <v>0</v>
      </c>
      <c r="AL34" s="158">
        <v>0</v>
      </c>
      <c r="AM34" s="158">
        <v>0</v>
      </c>
      <c r="AN34" s="158">
        <v>0</v>
      </c>
      <c r="AO34" s="158">
        <v>0</v>
      </c>
      <c r="AP34" s="158">
        <v>0</v>
      </c>
      <c r="AQ34" s="158">
        <v>0.15000000000000002</v>
      </c>
      <c r="AR34" s="158">
        <v>0</v>
      </c>
      <c r="AS34" s="158">
        <v>0</v>
      </c>
      <c r="AT34" s="158">
        <v>0</v>
      </c>
      <c r="AU34" s="158">
        <v>0</v>
      </c>
      <c r="AV34" s="158">
        <v>0</v>
      </c>
      <c r="AW34" s="158">
        <v>0</v>
      </c>
      <c r="AX34" s="158">
        <v>0</v>
      </c>
      <c r="AY34" s="158">
        <v>0</v>
      </c>
      <c r="AZ34" s="158">
        <v>0</v>
      </c>
      <c r="BA34" s="158">
        <v>0</v>
      </c>
      <c r="BB34" s="158">
        <v>0</v>
      </c>
      <c r="BC34" s="158">
        <v>0</v>
      </c>
      <c r="BD34" s="158">
        <v>0</v>
      </c>
      <c r="BE34" s="158">
        <v>0</v>
      </c>
      <c r="BF34" s="158">
        <v>0</v>
      </c>
      <c r="BG34" s="158">
        <v>0</v>
      </c>
      <c r="BH34" s="159">
        <v>0.47700000000000004</v>
      </c>
      <c r="BI34" s="159">
        <v>36.652999999999999</v>
      </c>
      <c r="BJ34" s="165">
        <v>238.58600000000001</v>
      </c>
    </row>
    <row r="35" spans="1:62" s="128" customFormat="1" ht="18" customHeight="1" thickBot="1">
      <c r="A35" s="161" t="s">
        <v>358</v>
      </c>
      <c r="B35" s="162" t="s">
        <v>316</v>
      </c>
      <c r="C35" s="163" t="s">
        <v>317</v>
      </c>
      <c r="D35" s="159">
        <v>23.63</v>
      </c>
      <c r="E35" s="159">
        <v>0</v>
      </c>
      <c r="F35" s="158">
        <v>0</v>
      </c>
      <c r="G35" s="158">
        <v>0</v>
      </c>
      <c r="H35" s="158">
        <v>0</v>
      </c>
      <c r="I35" s="158">
        <v>0</v>
      </c>
      <c r="J35" s="158">
        <v>0</v>
      </c>
      <c r="K35" s="158">
        <v>0</v>
      </c>
      <c r="L35" s="158">
        <v>0</v>
      </c>
      <c r="M35" s="158">
        <v>0</v>
      </c>
      <c r="N35" s="158">
        <v>0</v>
      </c>
      <c r="O35" s="158">
        <v>0</v>
      </c>
      <c r="P35" s="158">
        <v>0</v>
      </c>
      <c r="Q35" s="158">
        <v>0</v>
      </c>
      <c r="R35" s="158">
        <v>0</v>
      </c>
      <c r="S35" s="158">
        <v>0</v>
      </c>
      <c r="T35" s="158">
        <v>0</v>
      </c>
      <c r="U35" s="158">
        <v>0</v>
      </c>
      <c r="V35" s="158">
        <v>0</v>
      </c>
      <c r="W35" s="158">
        <v>0</v>
      </c>
      <c r="X35" s="158">
        <v>0</v>
      </c>
      <c r="Y35" s="158">
        <v>0</v>
      </c>
      <c r="Z35" s="158">
        <v>0</v>
      </c>
      <c r="AA35" s="158">
        <v>0</v>
      </c>
      <c r="AB35" s="158">
        <v>0.04</v>
      </c>
      <c r="AC35" s="158">
        <v>0</v>
      </c>
      <c r="AD35" s="158">
        <v>0</v>
      </c>
      <c r="AE35" s="141">
        <v>23.59</v>
      </c>
      <c r="AF35" s="158">
        <v>0</v>
      </c>
      <c r="AG35" s="158">
        <v>0</v>
      </c>
      <c r="AH35" s="158">
        <v>0</v>
      </c>
      <c r="AI35" s="158">
        <v>0</v>
      </c>
      <c r="AJ35" s="158">
        <v>0</v>
      </c>
      <c r="AK35" s="158">
        <v>0</v>
      </c>
      <c r="AL35" s="158">
        <v>0</v>
      </c>
      <c r="AM35" s="158">
        <v>0</v>
      </c>
      <c r="AN35" s="158">
        <v>0</v>
      </c>
      <c r="AO35" s="158">
        <v>0</v>
      </c>
      <c r="AP35" s="158">
        <v>0</v>
      </c>
      <c r="AQ35" s="158">
        <v>0</v>
      </c>
      <c r="AR35" s="158">
        <v>0</v>
      </c>
      <c r="AS35" s="158">
        <v>0</v>
      </c>
      <c r="AT35" s="158">
        <v>0</v>
      </c>
      <c r="AU35" s="158">
        <v>0</v>
      </c>
      <c r="AV35" s="158">
        <v>0</v>
      </c>
      <c r="AW35" s="158">
        <v>0</v>
      </c>
      <c r="AX35" s="158">
        <v>0</v>
      </c>
      <c r="AY35" s="158">
        <v>0</v>
      </c>
      <c r="AZ35" s="158">
        <v>0</v>
      </c>
      <c r="BA35" s="158">
        <v>0</v>
      </c>
      <c r="BB35" s="158">
        <v>0</v>
      </c>
      <c r="BC35" s="158">
        <v>0</v>
      </c>
      <c r="BD35" s="158">
        <v>0</v>
      </c>
      <c r="BE35" s="158">
        <v>0</v>
      </c>
      <c r="BF35" s="158">
        <v>0</v>
      </c>
      <c r="BG35" s="158">
        <v>0</v>
      </c>
      <c r="BH35" s="159">
        <v>0.04</v>
      </c>
      <c r="BI35" s="159">
        <v>0.52</v>
      </c>
      <c r="BJ35" s="165">
        <v>24.150000000000002</v>
      </c>
    </row>
    <row r="36" spans="1:62" s="128" customFormat="1" ht="16" thickBot="1">
      <c r="A36" s="161" t="s">
        <v>359</v>
      </c>
      <c r="B36" s="162" t="s">
        <v>318</v>
      </c>
      <c r="C36" s="163" t="s">
        <v>319</v>
      </c>
      <c r="D36" s="159">
        <v>4.5199999999999996</v>
      </c>
      <c r="E36" s="159">
        <v>0</v>
      </c>
      <c r="F36" s="158">
        <v>0</v>
      </c>
      <c r="G36" s="158">
        <v>0</v>
      </c>
      <c r="H36" s="158">
        <v>0</v>
      </c>
      <c r="I36" s="158">
        <v>0</v>
      </c>
      <c r="J36" s="158">
        <v>0</v>
      </c>
      <c r="K36" s="158">
        <v>0</v>
      </c>
      <c r="L36" s="158">
        <v>0</v>
      </c>
      <c r="M36" s="158">
        <v>0</v>
      </c>
      <c r="N36" s="158">
        <v>0</v>
      </c>
      <c r="O36" s="158">
        <v>0</v>
      </c>
      <c r="P36" s="158">
        <v>0</v>
      </c>
      <c r="Q36" s="158">
        <v>0</v>
      </c>
      <c r="R36" s="158">
        <v>0</v>
      </c>
      <c r="S36" s="158">
        <v>0</v>
      </c>
      <c r="T36" s="158">
        <v>0</v>
      </c>
      <c r="U36" s="158">
        <v>0</v>
      </c>
      <c r="V36" s="158">
        <v>0</v>
      </c>
      <c r="W36" s="158">
        <v>0</v>
      </c>
      <c r="X36" s="158">
        <v>0</v>
      </c>
      <c r="Y36" s="158">
        <v>0</v>
      </c>
      <c r="Z36" s="158">
        <v>0</v>
      </c>
      <c r="AA36" s="158">
        <v>0</v>
      </c>
      <c r="AB36" s="158">
        <v>0</v>
      </c>
      <c r="AC36" s="158">
        <v>0</v>
      </c>
      <c r="AD36" s="158">
        <v>0</v>
      </c>
      <c r="AE36" s="158">
        <v>0</v>
      </c>
      <c r="AF36" s="141">
        <v>4.5199999999999996</v>
      </c>
      <c r="AG36" s="158">
        <v>0</v>
      </c>
      <c r="AH36" s="158">
        <v>0</v>
      </c>
      <c r="AI36" s="158">
        <v>0</v>
      </c>
      <c r="AJ36" s="158">
        <v>0</v>
      </c>
      <c r="AK36" s="158">
        <v>0</v>
      </c>
      <c r="AL36" s="158">
        <v>0</v>
      </c>
      <c r="AM36" s="158">
        <v>0</v>
      </c>
      <c r="AN36" s="158">
        <v>0</v>
      </c>
      <c r="AO36" s="158">
        <v>0</v>
      </c>
      <c r="AP36" s="158">
        <v>0</v>
      </c>
      <c r="AQ36" s="158">
        <v>0</v>
      </c>
      <c r="AR36" s="158">
        <v>0</v>
      </c>
      <c r="AS36" s="158">
        <v>0</v>
      </c>
      <c r="AT36" s="158">
        <v>0</v>
      </c>
      <c r="AU36" s="158">
        <v>0</v>
      </c>
      <c r="AV36" s="158">
        <v>0</v>
      </c>
      <c r="AW36" s="158">
        <v>0</v>
      </c>
      <c r="AX36" s="158">
        <v>0</v>
      </c>
      <c r="AY36" s="158">
        <v>0</v>
      </c>
      <c r="AZ36" s="158">
        <v>0</v>
      </c>
      <c r="BA36" s="158">
        <v>0</v>
      </c>
      <c r="BB36" s="158">
        <v>0</v>
      </c>
      <c r="BC36" s="158">
        <v>0</v>
      </c>
      <c r="BD36" s="158">
        <v>0</v>
      </c>
      <c r="BE36" s="158">
        <v>0</v>
      </c>
      <c r="BF36" s="158">
        <v>0</v>
      </c>
      <c r="BG36" s="158">
        <v>0</v>
      </c>
      <c r="BH36" s="159">
        <v>0</v>
      </c>
      <c r="BI36" s="159">
        <v>0</v>
      </c>
      <c r="BJ36" s="165">
        <v>4.5199999999999996</v>
      </c>
    </row>
    <row r="37" spans="1:62" s="128" customFormat="1" ht="16" thickBot="1">
      <c r="A37" s="161" t="s">
        <v>360</v>
      </c>
      <c r="B37" s="162" t="s">
        <v>184</v>
      </c>
      <c r="C37" s="163" t="s">
        <v>320</v>
      </c>
      <c r="D37" s="159">
        <v>5.6199999999999992</v>
      </c>
      <c r="E37" s="159">
        <v>0</v>
      </c>
      <c r="F37" s="158">
        <v>0</v>
      </c>
      <c r="G37" s="158">
        <v>0</v>
      </c>
      <c r="H37" s="158">
        <v>0</v>
      </c>
      <c r="I37" s="158">
        <v>0</v>
      </c>
      <c r="J37" s="158">
        <v>0</v>
      </c>
      <c r="K37" s="158">
        <v>0</v>
      </c>
      <c r="L37" s="158">
        <v>0</v>
      </c>
      <c r="M37" s="158">
        <v>0</v>
      </c>
      <c r="N37" s="158">
        <v>0</v>
      </c>
      <c r="O37" s="158">
        <v>0</v>
      </c>
      <c r="P37" s="158">
        <v>0</v>
      </c>
      <c r="Q37" s="158">
        <v>0</v>
      </c>
      <c r="R37" s="158">
        <v>0</v>
      </c>
      <c r="S37" s="158">
        <v>0</v>
      </c>
      <c r="T37" s="158">
        <v>0</v>
      </c>
      <c r="U37" s="158">
        <v>0</v>
      </c>
      <c r="V37" s="158">
        <v>0</v>
      </c>
      <c r="W37" s="158">
        <v>0</v>
      </c>
      <c r="X37" s="158">
        <v>0</v>
      </c>
      <c r="Y37" s="158">
        <v>0</v>
      </c>
      <c r="Z37" s="158">
        <v>0</v>
      </c>
      <c r="AA37" s="158">
        <v>0</v>
      </c>
      <c r="AB37" s="158">
        <v>0</v>
      </c>
      <c r="AC37" s="158">
        <v>0</v>
      </c>
      <c r="AD37" s="158">
        <v>0</v>
      </c>
      <c r="AE37" s="158">
        <v>0</v>
      </c>
      <c r="AF37" s="158">
        <v>0</v>
      </c>
      <c r="AG37" s="141">
        <v>5.5799999999999983</v>
      </c>
      <c r="AH37" s="158">
        <v>0.04</v>
      </c>
      <c r="AI37" s="158">
        <v>0</v>
      </c>
      <c r="AJ37" s="158">
        <v>0</v>
      </c>
      <c r="AK37" s="158">
        <v>0</v>
      </c>
      <c r="AL37" s="158">
        <v>0</v>
      </c>
      <c r="AM37" s="158">
        <v>0</v>
      </c>
      <c r="AN37" s="158">
        <v>0</v>
      </c>
      <c r="AO37" s="158">
        <v>0</v>
      </c>
      <c r="AP37" s="158">
        <v>0</v>
      </c>
      <c r="AQ37" s="158">
        <v>0</v>
      </c>
      <c r="AR37" s="158">
        <v>0</v>
      </c>
      <c r="AS37" s="158">
        <v>0</v>
      </c>
      <c r="AT37" s="158">
        <v>0</v>
      </c>
      <c r="AU37" s="158">
        <v>0</v>
      </c>
      <c r="AV37" s="158">
        <v>0</v>
      </c>
      <c r="AW37" s="158">
        <v>0</v>
      </c>
      <c r="AX37" s="158">
        <v>0</v>
      </c>
      <c r="AY37" s="158">
        <v>0</v>
      </c>
      <c r="AZ37" s="158">
        <v>0</v>
      </c>
      <c r="BA37" s="158">
        <v>0</v>
      </c>
      <c r="BB37" s="158">
        <v>0</v>
      </c>
      <c r="BC37" s="158">
        <v>0</v>
      </c>
      <c r="BD37" s="158">
        <v>0</v>
      </c>
      <c r="BE37" s="158">
        <v>0</v>
      </c>
      <c r="BF37" s="158">
        <v>0</v>
      </c>
      <c r="BG37" s="158">
        <v>0</v>
      </c>
      <c r="BH37" s="159">
        <v>0.04</v>
      </c>
      <c r="BI37" s="159">
        <v>0.21</v>
      </c>
      <c r="BJ37" s="165">
        <v>5.8299999999999983</v>
      </c>
    </row>
    <row r="38" spans="1:62" s="128" customFormat="1" ht="16" thickBot="1">
      <c r="A38" s="161" t="s">
        <v>361</v>
      </c>
      <c r="B38" s="162" t="s">
        <v>95</v>
      </c>
      <c r="C38" s="163" t="s">
        <v>321</v>
      </c>
      <c r="D38" s="159">
        <v>1200.5564000000002</v>
      </c>
      <c r="E38" s="159">
        <v>0</v>
      </c>
      <c r="F38" s="158">
        <v>0</v>
      </c>
      <c r="G38" s="158">
        <v>0</v>
      </c>
      <c r="H38" s="158">
        <v>0</v>
      </c>
      <c r="I38" s="158">
        <v>0</v>
      </c>
      <c r="J38" s="158">
        <v>0</v>
      </c>
      <c r="K38" s="158">
        <v>0</v>
      </c>
      <c r="L38" s="158">
        <v>0</v>
      </c>
      <c r="M38" s="158">
        <v>0</v>
      </c>
      <c r="N38" s="158">
        <v>0</v>
      </c>
      <c r="O38" s="158">
        <v>0</v>
      </c>
      <c r="P38" s="158">
        <v>0</v>
      </c>
      <c r="Q38" s="158">
        <v>0</v>
      </c>
      <c r="R38" s="158">
        <v>0</v>
      </c>
      <c r="S38" s="158">
        <v>0.05</v>
      </c>
      <c r="T38" s="158">
        <v>0</v>
      </c>
      <c r="U38" s="158">
        <v>0</v>
      </c>
      <c r="V38" s="158">
        <v>0</v>
      </c>
      <c r="W38" s="158">
        <v>0</v>
      </c>
      <c r="X38" s="158">
        <v>0.47</v>
      </c>
      <c r="Y38" s="158">
        <v>0</v>
      </c>
      <c r="Z38" s="158">
        <v>0</v>
      </c>
      <c r="AA38" s="158">
        <v>0</v>
      </c>
      <c r="AB38" s="158">
        <v>0.13999999999999999</v>
      </c>
      <c r="AC38" s="158">
        <v>0.66</v>
      </c>
      <c r="AD38" s="158">
        <v>1.55</v>
      </c>
      <c r="AE38" s="158">
        <v>0.01</v>
      </c>
      <c r="AF38" s="158">
        <v>0</v>
      </c>
      <c r="AG38" s="158">
        <v>0</v>
      </c>
      <c r="AH38" s="141">
        <v>1187.1373999999998</v>
      </c>
      <c r="AI38" s="158">
        <v>0</v>
      </c>
      <c r="AJ38" s="158">
        <v>0</v>
      </c>
      <c r="AK38" s="158">
        <v>0</v>
      </c>
      <c r="AL38" s="158">
        <v>0.52</v>
      </c>
      <c r="AM38" s="158">
        <v>0</v>
      </c>
      <c r="AN38" s="158">
        <v>0</v>
      </c>
      <c r="AO38" s="158">
        <v>0.41</v>
      </c>
      <c r="AP38" s="158">
        <v>0.09</v>
      </c>
      <c r="AQ38" s="158">
        <v>7.242</v>
      </c>
      <c r="AR38" s="158">
        <v>0.36</v>
      </c>
      <c r="AS38" s="158">
        <v>0</v>
      </c>
      <c r="AT38" s="158">
        <v>0</v>
      </c>
      <c r="AU38" s="158">
        <v>0</v>
      </c>
      <c r="AV38" s="158">
        <v>0</v>
      </c>
      <c r="AW38" s="158">
        <v>0</v>
      </c>
      <c r="AX38" s="158">
        <v>0</v>
      </c>
      <c r="AY38" s="158">
        <v>1.8270000000000002</v>
      </c>
      <c r="AZ38" s="158">
        <v>0</v>
      </c>
      <c r="BA38" s="158">
        <v>0</v>
      </c>
      <c r="BB38" s="158">
        <v>0.03</v>
      </c>
      <c r="BC38" s="158">
        <v>0.06</v>
      </c>
      <c r="BD38" s="158">
        <v>0</v>
      </c>
      <c r="BE38" s="158">
        <v>0</v>
      </c>
      <c r="BF38" s="158">
        <v>0</v>
      </c>
      <c r="BG38" s="158">
        <v>0</v>
      </c>
      <c r="BH38" s="159">
        <v>13.419000000000002</v>
      </c>
      <c r="BI38" s="159">
        <v>165.68169999999998</v>
      </c>
      <c r="BJ38" s="165">
        <v>1366.2381000000003</v>
      </c>
    </row>
    <row r="39" spans="1:62" s="128" customFormat="1" ht="16" thickBot="1">
      <c r="A39" s="161" t="s">
        <v>362</v>
      </c>
      <c r="B39" s="162" t="s">
        <v>322</v>
      </c>
      <c r="C39" s="163" t="s">
        <v>323</v>
      </c>
      <c r="D39" s="159">
        <v>112.64000000000001</v>
      </c>
      <c r="E39" s="159">
        <v>0</v>
      </c>
      <c r="F39" s="158">
        <v>0</v>
      </c>
      <c r="G39" s="158">
        <v>0</v>
      </c>
      <c r="H39" s="158">
        <v>0</v>
      </c>
      <c r="I39" s="158">
        <v>0</v>
      </c>
      <c r="J39" s="158">
        <v>0</v>
      </c>
      <c r="K39" s="158">
        <v>0</v>
      </c>
      <c r="L39" s="158">
        <v>0</v>
      </c>
      <c r="M39" s="158">
        <v>0</v>
      </c>
      <c r="N39" s="158">
        <v>0</v>
      </c>
      <c r="O39" s="158">
        <v>0</v>
      </c>
      <c r="P39" s="158">
        <v>0</v>
      </c>
      <c r="Q39" s="158">
        <v>0</v>
      </c>
      <c r="R39" s="158">
        <v>0</v>
      </c>
      <c r="S39" s="158">
        <v>0</v>
      </c>
      <c r="T39" s="158">
        <v>0</v>
      </c>
      <c r="U39" s="158">
        <v>0</v>
      </c>
      <c r="V39" s="158">
        <v>0</v>
      </c>
      <c r="W39" s="158">
        <v>0</v>
      </c>
      <c r="X39" s="158">
        <v>7.9999999999999988E-2</v>
      </c>
      <c r="Y39" s="158">
        <v>0</v>
      </c>
      <c r="Z39" s="158">
        <v>0</v>
      </c>
      <c r="AA39" s="158">
        <v>0</v>
      </c>
      <c r="AB39" s="158">
        <v>0.32999999999999996</v>
      </c>
      <c r="AC39" s="158">
        <v>0</v>
      </c>
      <c r="AD39" s="158">
        <v>0.83000000000000007</v>
      </c>
      <c r="AE39" s="158">
        <v>0</v>
      </c>
      <c r="AF39" s="158">
        <v>0</v>
      </c>
      <c r="AG39" s="158">
        <v>0</v>
      </c>
      <c r="AH39" s="158">
        <v>2.41</v>
      </c>
      <c r="AI39" s="141">
        <v>100.22</v>
      </c>
      <c r="AJ39" s="158">
        <v>0</v>
      </c>
      <c r="AK39" s="158">
        <v>0</v>
      </c>
      <c r="AL39" s="158">
        <v>0.01</v>
      </c>
      <c r="AM39" s="158">
        <v>0</v>
      </c>
      <c r="AN39" s="158">
        <v>0</v>
      </c>
      <c r="AO39" s="158">
        <v>0.28000000000000003</v>
      </c>
      <c r="AP39" s="158">
        <v>0.04</v>
      </c>
      <c r="AQ39" s="158">
        <v>6.11</v>
      </c>
      <c r="AR39" s="158">
        <v>0.27</v>
      </c>
      <c r="AS39" s="158">
        <v>0</v>
      </c>
      <c r="AT39" s="158">
        <v>0</v>
      </c>
      <c r="AU39" s="158">
        <v>0</v>
      </c>
      <c r="AV39" s="158">
        <v>0</v>
      </c>
      <c r="AW39" s="158">
        <v>0</v>
      </c>
      <c r="AX39" s="158">
        <v>0</v>
      </c>
      <c r="AY39" s="158">
        <v>1.38</v>
      </c>
      <c r="AZ39" s="158">
        <v>0</v>
      </c>
      <c r="BA39" s="158">
        <v>0.04</v>
      </c>
      <c r="BB39" s="158">
        <v>0.12</v>
      </c>
      <c r="BC39" s="158">
        <v>0.52</v>
      </c>
      <c r="BD39" s="158">
        <v>0</v>
      </c>
      <c r="BE39" s="158">
        <v>0</v>
      </c>
      <c r="BF39" s="158">
        <v>0</v>
      </c>
      <c r="BG39" s="158">
        <v>0</v>
      </c>
      <c r="BH39" s="159">
        <v>12.420000000000002</v>
      </c>
      <c r="BI39" s="159">
        <v>74.34</v>
      </c>
      <c r="BJ39" s="165">
        <v>186.98</v>
      </c>
    </row>
    <row r="40" spans="1:62" s="128" customFormat="1" ht="16" thickBot="1">
      <c r="A40" s="161" t="s">
        <v>363</v>
      </c>
      <c r="B40" s="162" t="s">
        <v>99</v>
      </c>
      <c r="C40" s="163" t="s">
        <v>324</v>
      </c>
      <c r="D40" s="159">
        <v>13.19</v>
      </c>
      <c r="E40" s="159">
        <v>0</v>
      </c>
      <c r="F40" s="158">
        <v>0</v>
      </c>
      <c r="G40" s="158">
        <v>0</v>
      </c>
      <c r="H40" s="158">
        <v>0</v>
      </c>
      <c r="I40" s="158">
        <v>0</v>
      </c>
      <c r="J40" s="158">
        <v>0</v>
      </c>
      <c r="K40" s="158">
        <v>0</v>
      </c>
      <c r="L40" s="158">
        <v>0</v>
      </c>
      <c r="M40" s="158">
        <v>0</v>
      </c>
      <c r="N40" s="158">
        <v>0</v>
      </c>
      <c r="O40" s="158">
        <v>0</v>
      </c>
      <c r="P40" s="158">
        <v>0</v>
      </c>
      <c r="Q40" s="158">
        <v>0</v>
      </c>
      <c r="R40" s="158">
        <v>0</v>
      </c>
      <c r="S40" s="158">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0.28999999999999998</v>
      </c>
      <c r="AI40" s="158">
        <v>0</v>
      </c>
      <c r="AJ40" s="141">
        <v>12.58</v>
      </c>
      <c r="AK40" s="158">
        <v>0</v>
      </c>
      <c r="AL40" s="158">
        <v>0</v>
      </c>
      <c r="AM40" s="158">
        <v>0</v>
      </c>
      <c r="AN40" s="158">
        <v>0</v>
      </c>
      <c r="AO40" s="158">
        <v>0</v>
      </c>
      <c r="AP40" s="158">
        <v>0</v>
      </c>
      <c r="AQ40" s="158">
        <v>0.08</v>
      </c>
      <c r="AR40" s="158">
        <v>0</v>
      </c>
      <c r="AS40" s="158">
        <v>0</v>
      </c>
      <c r="AT40" s="158">
        <v>0</v>
      </c>
      <c r="AU40" s="158">
        <v>0</v>
      </c>
      <c r="AV40" s="158">
        <v>0</v>
      </c>
      <c r="AW40" s="158">
        <v>0</v>
      </c>
      <c r="AX40" s="158">
        <v>0</v>
      </c>
      <c r="AY40" s="158">
        <v>0</v>
      </c>
      <c r="AZ40" s="158">
        <v>0</v>
      </c>
      <c r="BA40" s="158">
        <v>0</v>
      </c>
      <c r="BB40" s="158">
        <v>0</v>
      </c>
      <c r="BC40" s="158">
        <v>0.24</v>
      </c>
      <c r="BD40" s="158">
        <v>0</v>
      </c>
      <c r="BE40" s="158">
        <v>0</v>
      </c>
      <c r="BF40" s="158">
        <v>0</v>
      </c>
      <c r="BG40" s="158">
        <v>0</v>
      </c>
      <c r="BH40" s="159">
        <v>0.6100000000000001</v>
      </c>
      <c r="BI40" s="159">
        <v>-0.15000000000000011</v>
      </c>
      <c r="BJ40" s="165">
        <v>13.040000000000001</v>
      </c>
    </row>
    <row r="41" spans="1:62" s="128" customFormat="1" ht="16" thickBot="1">
      <c r="A41" s="161" t="s">
        <v>364</v>
      </c>
      <c r="B41" s="162" t="s">
        <v>325</v>
      </c>
      <c r="C41" s="163" t="s">
        <v>326</v>
      </c>
      <c r="D41" s="159">
        <v>19.069999999999997</v>
      </c>
      <c r="E41" s="159">
        <v>0</v>
      </c>
      <c r="F41" s="158">
        <v>0</v>
      </c>
      <c r="G41" s="158">
        <v>0</v>
      </c>
      <c r="H41" s="158">
        <v>0</v>
      </c>
      <c r="I41" s="158">
        <v>0</v>
      </c>
      <c r="J41" s="158">
        <v>0</v>
      </c>
      <c r="K41" s="158">
        <v>0</v>
      </c>
      <c r="L41" s="158">
        <v>0</v>
      </c>
      <c r="M41" s="158">
        <v>0</v>
      </c>
      <c r="N41" s="158">
        <v>0</v>
      </c>
      <c r="O41" s="158">
        <v>0</v>
      </c>
      <c r="P41" s="158">
        <v>0</v>
      </c>
      <c r="Q41" s="158">
        <v>0</v>
      </c>
      <c r="R41" s="158">
        <v>0</v>
      </c>
      <c r="S41" s="158">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41">
        <v>19.069999999999997</v>
      </c>
      <c r="AL41" s="158">
        <v>0</v>
      </c>
      <c r="AM41" s="158">
        <v>0</v>
      </c>
      <c r="AN41" s="158">
        <v>0</v>
      </c>
      <c r="AO41" s="158">
        <v>0</v>
      </c>
      <c r="AP41" s="158">
        <v>0</v>
      </c>
      <c r="AQ41" s="158">
        <v>0</v>
      </c>
      <c r="AR41" s="158">
        <v>0</v>
      </c>
      <c r="AS41" s="158">
        <v>0</v>
      </c>
      <c r="AT41" s="158">
        <v>0</v>
      </c>
      <c r="AU41" s="158">
        <v>0</v>
      </c>
      <c r="AV41" s="158">
        <v>0</v>
      </c>
      <c r="AW41" s="158">
        <v>0</v>
      </c>
      <c r="AX41" s="158">
        <v>0</v>
      </c>
      <c r="AY41" s="158">
        <v>0</v>
      </c>
      <c r="AZ41" s="158">
        <v>0</v>
      </c>
      <c r="BA41" s="158">
        <v>0</v>
      </c>
      <c r="BB41" s="158">
        <v>0</v>
      </c>
      <c r="BC41" s="158">
        <v>0</v>
      </c>
      <c r="BD41" s="158">
        <v>0</v>
      </c>
      <c r="BE41" s="158">
        <v>0</v>
      </c>
      <c r="BF41" s="158">
        <v>0</v>
      </c>
      <c r="BG41" s="158">
        <v>0</v>
      </c>
      <c r="BH41" s="159">
        <v>0</v>
      </c>
      <c r="BI41" s="159">
        <v>0</v>
      </c>
      <c r="BJ41" s="165">
        <v>19.069999999999997</v>
      </c>
    </row>
    <row r="42" spans="1:62" s="128" customFormat="1" ht="16" thickBot="1">
      <c r="A42" s="161" t="s">
        <v>365</v>
      </c>
      <c r="B42" s="162" t="s">
        <v>103</v>
      </c>
      <c r="C42" s="163" t="s">
        <v>104</v>
      </c>
      <c r="D42" s="159">
        <v>13.139999999999999</v>
      </c>
      <c r="E42" s="159">
        <v>0</v>
      </c>
      <c r="F42" s="158">
        <v>0</v>
      </c>
      <c r="G42" s="158">
        <v>0</v>
      </c>
      <c r="H42" s="158">
        <v>0</v>
      </c>
      <c r="I42" s="158">
        <v>0</v>
      </c>
      <c r="J42" s="158">
        <v>0</v>
      </c>
      <c r="K42" s="158">
        <v>0</v>
      </c>
      <c r="L42" s="158">
        <v>0</v>
      </c>
      <c r="M42" s="158">
        <v>0</v>
      </c>
      <c r="N42" s="158">
        <v>0</v>
      </c>
      <c r="O42" s="158">
        <v>0</v>
      </c>
      <c r="P42" s="158">
        <v>0</v>
      </c>
      <c r="Q42" s="158">
        <v>0</v>
      </c>
      <c r="R42" s="158">
        <v>0</v>
      </c>
      <c r="S42" s="158">
        <v>0</v>
      </c>
      <c r="T42" s="158">
        <v>0</v>
      </c>
      <c r="U42" s="158">
        <v>0</v>
      </c>
      <c r="V42" s="158">
        <v>0</v>
      </c>
      <c r="W42" s="158">
        <v>0</v>
      </c>
      <c r="X42" s="158">
        <v>0.62</v>
      </c>
      <c r="Y42" s="158">
        <v>0</v>
      </c>
      <c r="Z42" s="158">
        <v>0</v>
      </c>
      <c r="AA42" s="158">
        <v>0</v>
      </c>
      <c r="AB42" s="158">
        <v>0</v>
      </c>
      <c r="AC42" s="158">
        <v>0</v>
      </c>
      <c r="AD42" s="158">
        <v>0</v>
      </c>
      <c r="AE42" s="158">
        <v>0</v>
      </c>
      <c r="AF42" s="158">
        <v>0</v>
      </c>
      <c r="AG42" s="158">
        <v>0</v>
      </c>
      <c r="AH42" s="158">
        <v>0</v>
      </c>
      <c r="AI42" s="158">
        <v>0</v>
      </c>
      <c r="AJ42" s="158">
        <v>0</v>
      </c>
      <c r="AK42" s="158">
        <v>0</v>
      </c>
      <c r="AL42" s="141">
        <v>12.520000000000001</v>
      </c>
      <c r="AM42" s="158">
        <v>0</v>
      </c>
      <c r="AN42" s="158">
        <v>0</v>
      </c>
      <c r="AO42" s="158">
        <v>0</v>
      </c>
      <c r="AP42" s="158">
        <v>0</v>
      </c>
      <c r="AQ42" s="158">
        <v>0</v>
      </c>
      <c r="AR42" s="158">
        <v>0</v>
      </c>
      <c r="AS42" s="158">
        <v>0</v>
      </c>
      <c r="AT42" s="158">
        <v>0</v>
      </c>
      <c r="AU42" s="158">
        <v>0</v>
      </c>
      <c r="AV42" s="158">
        <v>0</v>
      </c>
      <c r="AW42" s="158">
        <v>0</v>
      </c>
      <c r="AX42" s="158">
        <v>0</v>
      </c>
      <c r="AY42" s="158">
        <v>0</v>
      </c>
      <c r="AZ42" s="158">
        <v>0</v>
      </c>
      <c r="BA42" s="158">
        <v>0</v>
      </c>
      <c r="BB42" s="158">
        <v>0</v>
      </c>
      <c r="BC42" s="158">
        <v>0</v>
      </c>
      <c r="BD42" s="158">
        <v>0</v>
      </c>
      <c r="BE42" s="158">
        <v>0</v>
      </c>
      <c r="BF42" s="158">
        <v>0</v>
      </c>
      <c r="BG42" s="158">
        <v>0</v>
      </c>
      <c r="BH42" s="159">
        <v>0.62</v>
      </c>
      <c r="BI42" s="159">
        <v>1.24</v>
      </c>
      <c r="BJ42" s="165">
        <v>14.379999999999999</v>
      </c>
    </row>
    <row r="43" spans="1:62" s="128" customFormat="1" ht="18" customHeight="1" thickBot="1">
      <c r="A43" s="154" t="s">
        <v>81</v>
      </c>
      <c r="B43" s="155" t="s">
        <v>106</v>
      </c>
      <c r="C43" s="155" t="s">
        <v>18</v>
      </c>
      <c r="D43" s="156">
        <v>1.67</v>
      </c>
      <c r="E43" s="156">
        <v>0</v>
      </c>
      <c r="F43" s="158">
        <v>0</v>
      </c>
      <c r="G43" s="158">
        <v>0</v>
      </c>
      <c r="H43" s="158">
        <v>0</v>
      </c>
      <c r="I43" s="158">
        <v>0</v>
      </c>
      <c r="J43" s="158">
        <v>0</v>
      </c>
      <c r="K43" s="158">
        <v>0</v>
      </c>
      <c r="L43" s="158">
        <v>0</v>
      </c>
      <c r="M43" s="158">
        <v>0</v>
      </c>
      <c r="N43" s="158">
        <v>0</v>
      </c>
      <c r="O43" s="158">
        <v>0</v>
      </c>
      <c r="P43" s="158">
        <v>0</v>
      </c>
      <c r="Q43" s="158">
        <v>0</v>
      </c>
      <c r="R43" s="158">
        <v>0</v>
      </c>
      <c r="S43" s="158">
        <v>0</v>
      </c>
      <c r="T43" s="158">
        <v>0</v>
      </c>
      <c r="U43" s="158">
        <v>0</v>
      </c>
      <c r="V43" s="158">
        <v>0</v>
      </c>
      <c r="W43" s="158">
        <v>0</v>
      </c>
      <c r="X43" s="158">
        <v>0</v>
      </c>
      <c r="Y43" s="158">
        <v>0</v>
      </c>
      <c r="Z43" s="158">
        <v>0</v>
      </c>
      <c r="AA43" s="158">
        <v>0</v>
      </c>
      <c r="AB43" s="158">
        <v>0</v>
      </c>
      <c r="AC43" s="158">
        <v>0</v>
      </c>
      <c r="AD43" s="158">
        <v>0</v>
      </c>
      <c r="AE43" s="158">
        <v>0</v>
      </c>
      <c r="AF43" s="158">
        <v>0</v>
      </c>
      <c r="AG43" s="158">
        <v>0</v>
      </c>
      <c r="AH43" s="158">
        <v>0</v>
      </c>
      <c r="AI43" s="158">
        <v>0</v>
      </c>
      <c r="AJ43" s="158">
        <v>0</v>
      </c>
      <c r="AK43" s="158">
        <v>0</v>
      </c>
      <c r="AL43" s="158">
        <v>0</v>
      </c>
      <c r="AM43" s="141">
        <v>1.67</v>
      </c>
      <c r="AN43" s="158">
        <v>0</v>
      </c>
      <c r="AO43" s="158">
        <v>0</v>
      </c>
      <c r="AP43" s="158">
        <v>0</v>
      </c>
      <c r="AQ43" s="158">
        <v>0</v>
      </c>
      <c r="AR43" s="158">
        <v>0</v>
      </c>
      <c r="AS43" s="158">
        <v>0</v>
      </c>
      <c r="AT43" s="158">
        <v>0</v>
      </c>
      <c r="AU43" s="158">
        <v>0</v>
      </c>
      <c r="AV43" s="158">
        <v>0</v>
      </c>
      <c r="AW43" s="158">
        <v>0</v>
      </c>
      <c r="AX43" s="158">
        <v>0</v>
      </c>
      <c r="AY43" s="158">
        <v>0</v>
      </c>
      <c r="AZ43" s="158">
        <v>0</v>
      </c>
      <c r="BA43" s="158">
        <v>0</v>
      </c>
      <c r="BB43" s="158">
        <v>0</v>
      </c>
      <c r="BC43" s="158">
        <v>0</v>
      </c>
      <c r="BD43" s="158">
        <v>0</v>
      </c>
      <c r="BE43" s="158">
        <v>0</v>
      </c>
      <c r="BF43" s="158">
        <v>0</v>
      </c>
      <c r="BG43" s="158">
        <v>0</v>
      </c>
      <c r="BH43" s="156">
        <v>0</v>
      </c>
      <c r="BI43" s="156">
        <v>0</v>
      </c>
      <c r="BJ43" s="160">
        <v>1.67</v>
      </c>
    </row>
    <row r="44" spans="1:62" s="128" customFormat="1" ht="18" customHeight="1" thickBot="1">
      <c r="A44" s="154" t="s">
        <v>84</v>
      </c>
      <c r="B44" s="155" t="s">
        <v>108</v>
      </c>
      <c r="C44" s="129" t="s">
        <v>19</v>
      </c>
      <c r="D44" s="156">
        <v>2.2799999999999998</v>
      </c>
      <c r="E44" s="156">
        <v>0</v>
      </c>
      <c r="F44" s="158">
        <v>0</v>
      </c>
      <c r="G44" s="158">
        <v>0</v>
      </c>
      <c r="H44" s="158">
        <v>0</v>
      </c>
      <c r="I44" s="158">
        <v>0</v>
      </c>
      <c r="J44" s="158">
        <v>0</v>
      </c>
      <c r="K44" s="158">
        <v>0</v>
      </c>
      <c r="L44" s="158">
        <v>0</v>
      </c>
      <c r="M44" s="158">
        <v>0</v>
      </c>
      <c r="N44" s="158">
        <v>0</v>
      </c>
      <c r="O44" s="158">
        <v>0</v>
      </c>
      <c r="P44" s="158">
        <v>0</v>
      </c>
      <c r="Q44" s="158">
        <v>0</v>
      </c>
      <c r="R44" s="158">
        <v>0</v>
      </c>
      <c r="S44" s="158">
        <v>0</v>
      </c>
      <c r="T44" s="158">
        <v>0</v>
      </c>
      <c r="U44" s="158">
        <v>0</v>
      </c>
      <c r="V44" s="158">
        <v>0</v>
      </c>
      <c r="W44" s="158">
        <v>0</v>
      </c>
      <c r="X44" s="158">
        <v>0</v>
      </c>
      <c r="Y44" s="158">
        <v>0</v>
      </c>
      <c r="Z44" s="158">
        <v>0</v>
      </c>
      <c r="AA44" s="158">
        <v>0</v>
      </c>
      <c r="AB44" s="158">
        <v>0</v>
      </c>
      <c r="AC44" s="158">
        <v>0</v>
      </c>
      <c r="AD44" s="158">
        <v>0</v>
      </c>
      <c r="AE44" s="158">
        <v>0</v>
      </c>
      <c r="AF44" s="158">
        <v>0</v>
      </c>
      <c r="AG44" s="158">
        <v>0</v>
      </c>
      <c r="AH44" s="158">
        <v>0</v>
      </c>
      <c r="AI44" s="158">
        <v>0</v>
      </c>
      <c r="AJ44" s="158">
        <v>0</v>
      </c>
      <c r="AK44" s="158">
        <v>0</v>
      </c>
      <c r="AL44" s="158">
        <v>0</v>
      </c>
      <c r="AM44" s="158">
        <v>0</v>
      </c>
      <c r="AN44" s="141">
        <v>2.2799999999999998</v>
      </c>
      <c r="AO44" s="158">
        <v>0</v>
      </c>
      <c r="AP44" s="158">
        <v>0</v>
      </c>
      <c r="AQ44" s="158">
        <v>0</v>
      </c>
      <c r="AR44" s="158">
        <v>0</v>
      </c>
      <c r="AS44" s="158">
        <v>0</v>
      </c>
      <c r="AT44" s="158">
        <v>0</v>
      </c>
      <c r="AU44" s="158">
        <v>0</v>
      </c>
      <c r="AV44" s="158">
        <v>0</v>
      </c>
      <c r="AW44" s="158">
        <v>0</v>
      </c>
      <c r="AX44" s="158">
        <v>0</v>
      </c>
      <c r="AY44" s="158">
        <v>0</v>
      </c>
      <c r="AZ44" s="158">
        <v>0</v>
      </c>
      <c r="BA44" s="158">
        <v>0</v>
      </c>
      <c r="BB44" s="158">
        <v>0</v>
      </c>
      <c r="BC44" s="158">
        <v>0</v>
      </c>
      <c r="BD44" s="158">
        <v>0</v>
      </c>
      <c r="BE44" s="158">
        <v>0</v>
      </c>
      <c r="BF44" s="158">
        <v>0</v>
      </c>
      <c r="BG44" s="158">
        <v>0</v>
      </c>
      <c r="BH44" s="156">
        <v>0</v>
      </c>
      <c r="BI44" s="156">
        <v>0</v>
      </c>
      <c r="BJ44" s="160">
        <v>2.2799999999999998</v>
      </c>
    </row>
    <row r="45" spans="1:62" s="128" customFormat="1" ht="18" customHeight="1" thickBot="1">
      <c r="A45" s="154" t="s">
        <v>105</v>
      </c>
      <c r="B45" s="155" t="s">
        <v>110</v>
      </c>
      <c r="C45" s="129" t="s">
        <v>111</v>
      </c>
      <c r="D45" s="156">
        <v>55.57</v>
      </c>
      <c r="E45" s="156">
        <v>0</v>
      </c>
      <c r="F45" s="158">
        <v>0</v>
      </c>
      <c r="G45" s="158">
        <v>0</v>
      </c>
      <c r="H45" s="158">
        <v>0</v>
      </c>
      <c r="I45" s="158">
        <v>0</v>
      </c>
      <c r="J45" s="158">
        <v>0</v>
      </c>
      <c r="K45" s="158">
        <v>0</v>
      </c>
      <c r="L45" s="158">
        <v>0</v>
      </c>
      <c r="M45" s="158">
        <v>0</v>
      </c>
      <c r="N45" s="158">
        <v>0</v>
      </c>
      <c r="O45" s="158">
        <v>0</v>
      </c>
      <c r="P45" s="158">
        <v>0</v>
      </c>
      <c r="Q45" s="158">
        <v>0</v>
      </c>
      <c r="R45" s="158">
        <v>0</v>
      </c>
      <c r="S45" s="158">
        <v>0</v>
      </c>
      <c r="T45" s="158">
        <v>0</v>
      </c>
      <c r="U45" s="158">
        <v>0</v>
      </c>
      <c r="V45" s="158">
        <v>0</v>
      </c>
      <c r="W45" s="158">
        <v>0</v>
      </c>
      <c r="X45" s="158">
        <v>0</v>
      </c>
      <c r="Y45" s="158">
        <v>0</v>
      </c>
      <c r="Z45" s="158">
        <v>0</v>
      </c>
      <c r="AA45" s="158">
        <v>0</v>
      </c>
      <c r="AB45" s="158">
        <v>0</v>
      </c>
      <c r="AC45" s="158">
        <v>0</v>
      </c>
      <c r="AD45" s="158">
        <v>0</v>
      </c>
      <c r="AE45" s="158">
        <v>0</v>
      </c>
      <c r="AF45" s="158">
        <v>0</v>
      </c>
      <c r="AG45" s="158">
        <v>0</v>
      </c>
      <c r="AH45" s="158">
        <v>0</v>
      </c>
      <c r="AI45" s="158">
        <v>0</v>
      </c>
      <c r="AJ45" s="158">
        <v>0</v>
      </c>
      <c r="AK45" s="158">
        <v>0</v>
      </c>
      <c r="AL45" s="158">
        <v>0</v>
      </c>
      <c r="AM45" s="158">
        <v>0</v>
      </c>
      <c r="AN45" s="158">
        <v>0</v>
      </c>
      <c r="AO45" s="141">
        <v>55.57</v>
      </c>
      <c r="AP45" s="158">
        <v>0</v>
      </c>
      <c r="AQ45" s="158">
        <v>0</v>
      </c>
      <c r="AR45" s="158">
        <v>0</v>
      </c>
      <c r="AS45" s="158">
        <v>0</v>
      </c>
      <c r="AT45" s="158">
        <v>0</v>
      </c>
      <c r="AU45" s="158">
        <v>0</v>
      </c>
      <c r="AV45" s="158">
        <v>0</v>
      </c>
      <c r="AW45" s="158">
        <v>0</v>
      </c>
      <c r="AX45" s="158">
        <v>0</v>
      </c>
      <c r="AY45" s="158">
        <v>0</v>
      </c>
      <c r="AZ45" s="158">
        <v>0</v>
      </c>
      <c r="BA45" s="158">
        <v>0</v>
      </c>
      <c r="BB45" s="158">
        <v>0</v>
      </c>
      <c r="BC45" s="158">
        <v>0</v>
      </c>
      <c r="BD45" s="158">
        <v>0</v>
      </c>
      <c r="BE45" s="158">
        <v>0</v>
      </c>
      <c r="BF45" s="158">
        <v>0</v>
      </c>
      <c r="BG45" s="158">
        <v>0</v>
      </c>
      <c r="BH45" s="156">
        <v>0</v>
      </c>
      <c r="BI45" s="156">
        <v>3.4969300000000003</v>
      </c>
      <c r="BJ45" s="160">
        <v>59.066929999999999</v>
      </c>
    </row>
    <row r="46" spans="1:62" s="128" customFormat="1" ht="18" customHeight="1" thickBot="1">
      <c r="A46" s="154" t="s">
        <v>107</v>
      </c>
      <c r="B46" s="155" t="s">
        <v>113</v>
      </c>
      <c r="C46" s="129" t="s">
        <v>114</v>
      </c>
      <c r="D46" s="156">
        <v>522.82000000000005</v>
      </c>
      <c r="E46" s="156">
        <v>0</v>
      </c>
      <c r="F46" s="158">
        <v>0</v>
      </c>
      <c r="G46" s="158">
        <v>0</v>
      </c>
      <c r="H46" s="158">
        <v>0</v>
      </c>
      <c r="I46" s="158">
        <v>0</v>
      </c>
      <c r="J46" s="158">
        <v>0</v>
      </c>
      <c r="K46" s="158">
        <v>0</v>
      </c>
      <c r="L46" s="158">
        <v>0</v>
      </c>
      <c r="M46" s="158">
        <v>0</v>
      </c>
      <c r="N46" s="158">
        <v>0</v>
      </c>
      <c r="O46" s="158">
        <v>0</v>
      </c>
      <c r="P46" s="158">
        <v>0</v>
      </c>
      <c r="Q46" s="158">
        <v>0</v>
      </c>
      <c r="R46" s="158">
        <v>0</v>
      </c>
      <c r="S46" s="158">
        <v>0</v>
      </c>
      <c r="T46" s="158">
        <v>0.2</v>
      </c>
      <c r="U46" s="158">
        <v>0</v>
      </c>
      <c r="V46" s="158">
        <v>0</v>
      </c>
      <c r="W46" s="158">
        <v>0</v>
      </c>
      <c r="X46" s="158">
        <v>0.63</v>
      </c>
      <c r="Y46" s="158">
        <v>0</v>
      </c>
      <c r="Z46" s="158">
        <v>0</v>
      </c>
      <c r="AA46" s="158">
        <v>0</v>
      </c>
      <c r="AB46" s="158">
        <v>0.02</v>
      </c>
      <c r="AC46" s="158">
        <v>0</v>
      </c>
      <c r="AD46" s="158">
        <v>1.8</v>
      </c>
      <c r="AE46" s="158">
        <v>0</v>
      </c>
      <c r="AF46" s="158">
        <v>0</v>
      </c>
      <c r="AG46" s="158">
        <v>0</v>
      </c>
      <c r="AH46" s="158">
        <v>4.7300000000000013</v>
      </c>
      <c r="AI46" s="158">
        <v>0.5</v>
      </c>
      <c r="AJ46" s="158">
        <v>0.03</v>
      </c>
      <c r="AK46" s="158">
        <v>0</v>
      </c>
      <c r="AL46" s="158">
        <v>0</v>
      </c>
      <c r="AM46" s="158">
        <v>0</v>
      </c>
      <c r="AN46" s="158">
        <v>0</v>
      </c>
      <c r="AO46" s="158">
        <v>0.12</v>
      </c>
      <c r="AP46" s="141">
        <v>487.03000000000003</v>
      </c>
      <c r="AQ46" s="158">
        <v>8.59</v>
      </c>
      <c r="AR46" s="158">
        <v>0</v>
      </c>
      <c r="AS46" s="158">
        <v>0</v>
      </c>
      <c r="AT46" s="158">
        <v>0</v>
      </c>
      <c r="AU46" s="158">
        <v>0</v>
      </c>
      <c r="AV46" s="158">
        <v>0</v>
      </c>
      <c r="AW46" s="158">
        <v>0</v>
      </c>
      <c r="AX46" s="158">
        <v>0</v>
      </c>
      <c r="AY46" s="158">
        <v>1.1800000000000002</v>
      </c>
      <c r="AZ46" s="158">
        <v>0</v>
      </c>
      <c r="BA46" s="158">
        <v>0</v>
      </c>
      <c r="BB46" s="158">
        <v>0</v>
      </c>
      <c r="BC46" s="158">
        <v>17.989999999999998</v>
      </c>
      <c r="BD46" s="158">
        <v>0</v>
      </c>
      <c r="BE46" s="158">
        <v>0</v>
      </c>
      <c r="BF46" s="158">
        <v>0</v>
      </c>
      <c r="BG46" s="158">
        <v>0</v>
      </c>
      <c r="BH46" s="156">
        <v>35.789999999999992</v>
      </c>
      <c r="BI46" s="156">
        <v>16.810000000000002</v>
      </c>
      <c r="BJ46" s="160">
        <v>539.63000000000011</v>
      </c>
    </row>
    <row r="47" spans="1:62" s="128" customFormat="1" ht="18" customHeight="1" thickBot="1">
      <c r="A47" s="154" t="s">
        <v>109</v>
      </c>
      <c r="B47" s="155" t="s">
        <v>116</v>
      </c>
      <c r="C47" s="129" t="s">
        <v>117</v>
      </c>
      <c r="D47" s="156">
        <v>1258.5441000000003</v>
      </c>
      <c r="E47" s="156">
        <v>0</v>
      </c>
      <c r="F47" s="158">
        <v>0</v>
      </c>
      <c r="G47" s="158">
        <v>0</v>
      </c>
      <c r="H47" s="158">
        <v>0</v>
      </c>
      <c r="I47" s="158">
        <v>0</v>
      </c>
      <c r="J47" s="158">
        <v>0</v>
      </c>
      <c r="K47" s="158">
        <v>0</v>
      </c>
      <c r="L47" s="158">
        <v>0</v>
      </c>
      <c r="M47" s="158">
        <v>0</v>
      </c>
      <c r="N47" s="158">
        <v>0</v>
      </c>
      <c r="O47" s="158">
        <v>0</v>
      </c>
      <c r="P47" s="158">
        <v>0</v>
      </c>
      <c r="Q47" s="158">
        <v>0</v>
      </c>
      <c r="R47" s="158">
        <v>0</v>
      </c>
      <c r="S47" s="158">
        <v>0.01</v>
      </c>
      <c r="T47" s="158">
        <v>0</v>
      </c>
      <c r="U47" s="158">
        <v>0</v>
      </c>
      <c r="V47" s="158">
        <v>0</v>
      </c>
      <c r="W47" s="158">
        <v>0</v>
      </c>
      <c r="X47" s="158">
        <v>0.31</v>
      </c>
      <c r="Y47" s="158">
        <v>0</v>
      </c>
      <c r="Z47" s="158">
        <v>0</v>
      </c>
      <c r="AA47" s="158">
        <v>0</v>
      </c>
      <c r="AB47" s="158">
        <v>0</v>
      </c>
      <c r="AC47" s="158">
        <v>0</v>
      </c>
      <c r="AD47" s="158">
        <v>0.5</v>
      </c>
      <c r="AE47" s="158">
        <v>0.55000000000000004</v>
      </c>
      <c r="AF47" s="158">
        <v>0</v>
      </c>
      <c r="AG47" s="158">
        <v>0</v>
      </c>
      <c r="AH47" s="158">
        <v>28.25</v>
      </c>
      <c r="AI47" s="158">
        <v>0.59000000000000008</v>
      </c>
      <c r="AJ47" s="158">
        <v>0</v>
      </c>
      <c r="AK47" s="158">
        <v>0</v>
      </c>
      <c r="AL47" s="158">
        <v>0.78</v>
      </c>
      <c r="AM47" s="158">
        <v>0</v>
      </c>
      <c r="AN47" s="158">
        <v>0</v>
      </c>
      <c r="AO47" s="158">
        <v>0</v>
      </c>
      <c r="AP47" s="158">
        <v>0</v>
      </c>
      <c r="AQ47" s="141">
        <v>1224.9100999999998</v>
      </c>
      <c r="AR47" s="158">
        <v>0</v>
      </c>
      <c r="AS47" s="158">
        <v>0</v>
      </c>
      <c r="AT47" s="158">
        <v>0</v>
      </c>
      <c r="AU47" s="158">
        <v>0</v>
      </c>
      <c r="AV47" s="158">
        <v>0</v>
      </c>
      <c r="AW47" s="158">
        <v>0</v>
      </c>
      <c r="AX47" s="158">
        <v>0.114</v>
      </c>
      <c r="AY47" s="158">
        <v>2.3200000000000003</v>
      </c>
      <c r="AZ47" s="158">
        <v>0</v>
      </c>
      <c r="BA47" s="158">
        <v>0</v>
      </c>
      <c r="BB47" s="158">
        <v>0.01</v>
      </c>
      <c r="BC47" s="158">
        <v>0.2</v>
      </c>
      <c r="BD47" s="158">
        <v>0</v>
      </c>
      <c r="BE47" s="158">
        <v>0</v>
      </c>
      <c r="BF47" s="158">
        <v>0</v>
      </c>
      <c r="BG47" s="158">
        <v>0</v>
      </c>
      <c r="BH47" s="156">
        <v>33.634</v>
      </c>
      <c r="BI47" s="156">
        <v>221.43999999999997</v>
      </c>
      <c r="BJ47" s="160">
        <v>1479.9840999999997</v>
      </c>
    </row>
    <row r="48" spans="1:62" s="128" customFormat="1" ht="18" customHeight="1" thickBot="1">
      <c r="A48" s="154" t="s">
        <v>112</v>
      </c>
      <c r="B48" s="155" t="s">
        <v>119</v>
      </c>
      <c r="C48" s="129" t="s">
        <v>120</v>
      </c>
      <c r="D48" s="156">
        <v>21.878199999999996</v>
      </c>
      <c r="E48" s="156">
        <v>0</v>
      </c>
      <c r="F48" s="158">
        <v>0</v>
      </c>
      <c r="G48" s="158">
        <v>0</v>
      </c>
      <c r="H48" s="158">
        <v>0</v>
      </c>
      <c r="I48" s="158">
        <v>0</v>
      </c>
      <c r="J48" s="158">
        <v>0</v>
      </c>
      <c r="K48" s="158">
        <v>0</v>
      </c>
      <c r="L48" s="158">
        <v>0</v>
      </c>
      <c r="M48" s="158">
        <v>0</v>
      </c>
      <c r="N48" s="158">
        <v>0</v>
      </c>
      <c r="O48" s="158">
        <v>0</v>
      </c>
      <c r="P48" s="158">
        <v>0</v>
      </c>
      <c r="Q48" s="158">
        <v>0</v>
      </c>
      <c r="R48" s="158">
        <v>0</v>
      </c>
      <c r="S48" s="158">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1.5699999999999999E-2</v>
      </c>
      <c r="AI48" s="158">
        <v>0</v>
      </c>
      <c r="AJ48" s="158">
        <v>0</v>
      </c>
      <c r="AK48" s="158">
        <v>0</v>
      </c>
      <c r="AL48" s="158">
        <v>0</v>
      </c>
      <c r="AM48" s="158">
        <v>0</v>
      </c>
      <c r="AN48" s="158">
        <v>0</v>
      </c>
      <c r="AO48" s="158">
        <v>0</v>
      </c>
      <c r="AP48" s="158">
        <v>0</v>
      </c>
      <c r="AQ48" s="158">
        <v>0</v>
      </c>
      <c r="AR48" s="141">
        <v>13.370000000000001</v>
      </c>
      <c r="AS48" s="158">
        <v>0</v>
      </c>
      <c r="AT48" s="158">
        <v>0</v>
      </c>
      <c r="AU48" s="158">
        <v>0</v>
      </c>
      <c r="AV48" s="158">
        <v>0</v>
      </c>
      <c r="AW48" s="158">
        <v>0</v>
      </c>
      <c r="AX48" s="158">
        <v>0</v>
      </c>
      <c r="AY48" s="158">
        <v>1.1100000000000001</v>
      </c>
      <c r="AZ48" s="158">
        <v>0</v>
      </c>
      <c r="BA48" s="158">
        <v>0</v>
      </c>
      <c r="BB48" s="158">
        <v>0</v>
      </c>
      <c r="BC48" s="158">
        <v>0</v>
      </c>
      <c r="BD48" s="158">
        <v>0</v>
      </c>
      <c r="BE48" s="158">
        <v>0</v>
      </c>
      <c r="BF48" s="158">
        <v>0</v>
      </c>
      <c r="BG48" s="158">
        <v>0</v>
      </c>
      <c r="BH48" s="156">
        <v>1.1257000000000001</v>
      </c>
      <c r="BI48" s="156">
        <v>2.3342999999999998</v>
      </c>
      <c r="BJ48" s="160">
        <v>24.212499999999995</v>
      </c>
    </row>
    <row r="49" spans="1:62" s="128" customFormat="1" ht="16" thickBot="1">
      <c r="A49" s="154" t="s">
        <v>115</v>
      </c>
      <c r="B49" s="155" t="s">
        <v>122</v>
      </c>
      <c r="C49" s="129" t="s">
        <v>123</v>
      </c>
      <c r="D49" s="156">
        <v>13.370000000000001</v>
      </c>
      <c r="E49" s="156">
        <v>0</v>
      </c>
      <c r="F49" s="158">
        <v>0</v>
      </c>
      <c r="G49" s="158">
        <v>0</v>
      </c>
      <c r="H49" s="158">
        <v>0</v>
      </c>
      <c r="I49" s="158">
        <v>0</v>
      </c>
      <c r="J49" s="158">
        <v>0</v>
      </c>
      <c r="K49" s="158">
        <v>0</v>
      </c>
      <c r="L49" s="158">
        <v>0</v>
      </c>
      <c r="M49" s="158">
        <v>0</v>
      </c>
      <c r="N49" s="158">
        <v>0</v>
      </c>
      <c r="O49" s="158">
        <v>0</v>
      </c>
      <c r="P49" s="158">
        <v>0</v>
      </c>
      <c r="Q49" s="158">
        <v>0</v>
      </c>
      <c r="R49" s="158">
        <v>0</v>
      </c>
      <c r="S49" s="158">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58">
        <v>0</v>
      </c>
      <c r="AM49" s="158">
        <v>0</v>
      </c>
      <c r="AN49" s="158">
        <v>0</v>
      </c>
      <c r="AO49" s="158">
        <v>0</v>
      </c>
      <c r="AP49" s="158">
        <v>0</v>
      </c>
      <c r="AQ49" s="158">
        <v>0</v>
      </c>
      <c r="AR49" s="158">
        <v>0</v>
      </c>
      <c r="AS49" s="141">
        <v>13.370000000000001</v>
      </c>
      <c r="AT49" s="158">
        <v>0</v>
      </c>
      <c r="AU49" s="158">
        <v>0</v>
      </c>
      <c r="AV49" s="158">
        <v>0</v>
      </c>
      <c r="AW49" s="158">
        <v>0</v>
      </c>
      <c r="AX49" s="158">
        <v>0</v>
      </c>
      <c r="AY49" s="158">
        <v>0</v>
      </c>
      <c r="AZ49" s="158">
        <v>0</v>
      </c>
      <c r="BA49" s="158">
        <v>0</v>
      </c>
      <c r="BB49" s="158">
        <v>0</v>
      </c>
      <c r="BC49" s="158">
        <v>0</v>
      </c>
      <c r="BD49" s="158">
        <v>0</v>
      </c>
      <c r="BE49" s="158">
        <v>0</v>
      </c>
      <c r="BF49" s="158">
        <v>0</v>
      </c>
      <c r="BG49" s="158">
        <v>0</v>
      </c>
      <c r="BH49" s="156">
        <v>0</v>
      </c>
      <c r="BI49" s="156">
        <v>2.2000000000000002</v>
      </c>
      <c r="BJ49" s="160">
        <v>15.57</v>
      </c>
    </row>
    <row r="50" spans="1:62" s="128" customFormat="1" ht="16" hidden="1" thickBot="1">
      <c r="A50" s="154" t="s">
        <v>124</v>
      </c>
      <c r="B50" s="155" t="s">
        <v>125</v>
      </c>
      <c r="C50" s="129" t="s">
        <v>126</v>
      </c>
      <c r="D50" s="156">
        <v>0</v>
      </c>
      <c r="E50" s="156">
        <v>0</v>
      </c>
      <c r="F50" s="158">
        <v>0</v>
      </c>
      <c r="G50" s="158">
        <v>0</v>
      </c>
      <c r="H50" s="158">
        <v>0</v>
      </c>
      <c r="I50" s="158">
        <v>0</v>
      </c>
      <c r="J50" s="158">
        <v>0</v>
      </c>
      <c r="K50" s="158">
        <v>0</v>
      </c>
      <c r="L50" s="158">
        <v>0</v>
      </c>
      <c r="M50" s="158">
        <v>0</v>
      </c>
      <c r="N50" s="158">
        <v>0</v>
      </c>
      <c r="O50" s="158">
        <v>0</v>
      </c>
      <c r="P50" s="158">
        <v>0</v>
      </c>
      <c r="Q50" s="158">
        <v>0</v>
      </c>
      <c r="R50" s="158">
        <v>0</v>
      </c>
      <c r="S50" s="158">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58">
        <v>0</v>
      </c>
      <c r="AM50" s="158">
        <v>0</v>
      </c>
      <c r="AN50" s="158">
        <v>0</v>
      </c>
      <c r="AO50" s="158">
        <v>0</v>
      </c>
      <c r="AP50" s="158">
        <v>0</v>
      </c>
      <c r="AQ50" s="158">
        <v>0</v>
      </c>
      <c r="AR50" s="158">
        <v>0</v>
      </c>
      <c r="AS50" s="158">
        <v>0</v>
      </c>
      <c r="AT50" s="141">
        <v>0</v>
      </c>
      <c r="AU50" s="158">
        <v>0</v>
      </c>
      <c r="AV50" s="158">
        <v>0</v>
      </c>
      <c r="AW50" s="158">
        <v>0</v>
      </c>
      <c r="AX50" s="158">
        <v>0</v>
      </c>
      <c r="AY50" s="158">
        <v>0</v>
      </c>
      <c r="AZ50" s="158">
        <v>0</v>
      </c>
      <c r="BA50" s="158">
        <v>0</v>
      </c>
      <c r="BB50" s="158">
        <v>0</v>
      </c>
      <c r="BC50" s="158">
        <v>0</v>
      </c>
      <c r="BD50" s="158">
        <v>0</v>
      </c>
      <c r="BE50" s="158">
        <v>0</v>
      </c>
      <c r="BF50" s="158">
        <v>0</v>
      </c>
      <c r="BG50" s="158">
        <v>0</v>
      </c>
      <c r="BH50" s="156">
        <v>0</v>
      </c>
      <c r="BI50" s="156">
        <v>0</v>
      </c>
      <c r="BJ50" s="160">
        <v>0</v>
      </c>
    </row>
    <row r="51" spans="1:62" s="128" customFormat="1" ht="16" thickBot="1">
      <c r="A51" s="154" t="s">
        <v>118</v>
      </c>
      <c r="B51" s="155" t="s">
        <v>128</v>
      </c>
      <c r="C51" s="129" t="s">
        <v>129</v>
      </c>
      <c r="D51" s="156">
        <v>86.940000000000012</v>
      </c>
      <c r="E51" s="156">
        <v>0</v>
      </c>
      <c r="F51" s="158">
        <v>0</v>
      </c>
      <c r="G51" s="158">
        <v>0</v>
      </c>
      <c r="H51" s="158">
        <v>0</v>
      </c>
      <c r="I51" s="158">
        <v>0</v>
      </c>
      <c r="J51" s="158">
        <v>0</v>
      </c>
      <c r="K51" s="158">
        <v>0</v>
      </c>
      <c r="L51" s="158">
        <v>0</v>
      </c>
      <c r="M51" s="158">
        <v>0</v>
      </c>
      <c r="N51" s="158">
        <v>0</v>
      </c>
      <c r="O51" s="158">
        <v>0</v>
      </c>
      <c r="P51" s="158">
        <v>0</v>
      </c>
      <c r="Q51" s="158">
        <v>0</v>
      </c>
      <c r="R51" s="158">
        <v>0</v>
      </c>
      <c r="S51" s="158">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0.35</v>
      </c>
      <c r="AI51" s="158">
        <v>0</v>
      </c>
      <c r="AJ51" s="158">
        <v>0</v>
      </c>
      <c r="AK51" s="158">
        <v>0</v>
      </c>
      <c r="AL51" s="158">
        <v>0</v>
      </c>
      <c r="AM51" s="158">
        <v>0</v>
      </c>
      <c r="AN51" s="158">
        <v>0</v>
      </c>
      <c r="AO51" s="158">
        <v>0</v>
      </c>
      <c r="AP51" s="158">
        <v>0</v>
      </c>
      <c r="AQ51" s="158">
        <v>0.39999999999999997</v>
      </c>
      <c r="AR51" s="158">
        <v>0</v>
      </c>
      <c r="AS51" s="158">
        <v>0</v>
      </c>
      <c r="AT51" s="158">
        <v>0</v>
      </c>
      <c r="AU51" s="141">
        <v>86.170000000000016</v>
      </c>
      <c r="AV51" s="158">
        <v>0</v>
      </c>
      <c r="AW51" s="158">
        <v>0</v>
      </c>
      <c r="AX51" s="158">
        <v>0</v>
      </c>
      <c r="AY51" s="158">
        <v>0</v>
      </c>
      <c r="AZ51" s="158">
        <v>0</v>
      </c>
      <c r="BA51" s="158">
        <v>0</v>
      </c>
      <c r="BB51" s="158">
        <v>0.02</v>
      </c>
      <c r="BC51" s="158">
        <v>0</v>
      </c>
      <c r="BD51" s="158">
        <v>0</v>
      </c>
      <c r="BE51" s="158">
        <v>0</v>
      </c>
      <c r="BF51" s="158">
        <v>0</v>
      </c>
      <c r="BG51" s="158">
        <v>0</v>
      </c>
      <c r="BH51" s="156">
        <v>0.76999999999999991</v>
      </c>
      <c r="BI51" s="156">
        <v>-0.76999999999999991</v>
      </c>
      <c r="BJ51" s="160">
        <v>86.170000000000016</v>
      </c>
    </row>
    <row r="52" spans="1:62" s="128" customFormat="1" ht="31.5" thickBot="1">
      <c r="A52" s="154" t="s">
        <v>121</v>
      </c>
      <c r="B52" s="155" t="s">
        <v>131</v>
      </c>
      <c r="C52" s="129" t="s">
        <v>132</v>
      </c>
      <c r="D52" s="156">
        <v>110.33999999999999</v>
      </c>
      <c r="E52" s="156">
        <v>0</v>
      </c>
      <c r="F52" s="158">
        <v>0</v>
      </c>
      <c r="G52" s="158">
        <v>0</v>
      </c>
      <c r="H52" s="158">
        <v>0</v>
      </c>
      <c r="I52" s="158">
        <v>0</v>
      </c>
      <c r="J52" s="158">
        <v>0</v>
      </c>
      <c r="K52" s="158">
        <v>0</v>
      </c>
      <c r="L52" s="158">
        <v>0</v>
      </c>
      <c r="M52" s="158">
        <v>0</v>
      </c>
      <c r="N52" s="158">
        <v>0</v>
      </c>
      <c r="O52" s="158">
        <v>0</v>
      </c>
      <c r="P52" s="158">
        <v>0</v>
      </c>
      <c r="Q52" s="158">
        <v>0</v>
      </c>
      <c r="R52" s="158">
        <v>0</v>
      </c>
      <c r="S52" s="158">
        <v>0</v>
      </c>
      <c r="T52" s="158">
        <v>0</v>
      </c>
      <c r="U52" s="158">
        <v>0</v>
      </c>
      <c r="V52" s="158">
        <v>0</v>
      </c>
      <c r="W52" s="158">
        <v>0</v>
      </c>
      <c r="X52" s="158">
        <v>0.02</v>
      </c>
      <c r="Y52" s="158">
        <v>0</v>
      </c>
      <c r="Z52" s="158">
        <v>0</v>
      </c>
      <c r="AA52" s="158">
        <v>0</v>
      </c>
      <c r="AB52" s="158">
        <v>0</v>
      </c>
      <c r="AC52" s="158">
        <v>0</v>
      </c>
      <c r="AD52" s="158">
        <v>0.03</v>
      </c>
      <c r="AE52" s="158">
        <v>0</v>
      </c>
      <c r="AF52" s="158">
        <v>0</v>
      </c>
      <c r="AG52" s="158">
        <v>0</v>
      </c>
      <c r="AH52" s="158">
        <v>1.8800000000000001</v>
      </c>
      <c r="AI52" s="158">
        <v>0.5</v>
      </c>
      <c r="AJ52" s="158">
        <v>0</v>
      </c>
      <c r="AK52" s="158">
        <v>0</v>
      </c>
      <c r="AL52" s="158">
        <v>0</v>
      </c>
      <c r="AM52" s="158">
        <v>0</v>
      </c>
      <c r="AN52" s="158">
        <v>0</v>
      </c>
      <c r="AO52" s="158">
        <v>0</v>
      </c>
      <c r="AP52" s="158">
        <v>1.2</v>
      </c>
      <c r="AQ52" s="158">
        <v>1.62</v>
      </c>
      <c r="AR52" s="158">
        <v>0</v>
      </c>
      <c r="AS52" s="158">
        <v>0</v>
      </c>
      <c r="AT52" s="158">
        <v>0</v>
      </c>
      <c r="AU52" s="158">
        <v>0</v>
      </c>
      <c r="AV52" s="141">
        <v>105.05</v>
      </c>
      <c r="AW52" s="158">
        <v>0</v>
      </c>
      <c r="AX52" s="158">
        <v>0</v>
      </c>
      <c r="AY52" s="158">
        <v>0.04</v>
      </c>
      <c r="AZ52" s="158">
        <v>0</v>
      </c>
      <c r="BA52" s="158">
        <v>0</v>
      </c>
      <c r="BB52" s="158">
        <v>0</v>
      </c>
      <c r="BC52" s="158">
        <v>0</v>
      </c>
      <c r="BD52" s="158">
        <v>0</v>
      </c>
      <c r="BE52" s="158">
        <v>0</v>
      </c>
      <c r="BF52" s="158">
        <v>0</v>
      </c>
      <c r="BG52" s="158">
        <v>0</v>
      </c>
      <c r="BH52" s="156">
        <v>5.2900000000000009</v>
      </c>
      <c r="BI52" s="156">
        <v>-2.1900000000000008</v>
      </c>
      <c r="BJ52" s="160">
        <v>108.15</v>
      </c>
    </row>
    <row r="53" spans="1:62" s="128" customFormat="1" ht="16" thickBot="1">
      <c r="A53" s="154" t="s">
        <v>124</v>
      </c>
      <c r="B53" s="155" t="s">
        <v>134</v>
      </c>
      <c r="C53" s="129" t="s">
        <v>135</v>
      </c>
      <c r="D53" s="156">
        <v>41.58</v>
      </c>
      <c r="E53" s="156">
        <v>0</v>
      </c>
      <c r="F53" s="158">
        <v>0</v>
      </c>
      <c r="G53" s="158">
        <v>0</v>
      </c>
      <c r="H53" s="158">
        <v>0</v>
      </c>
      <c r="I53" s="158">
        <v>0</v>
      </c>
      <c r="J53" s="158">
        <v>0</v>
      </c>
      <c r="K53" s="158">
        <v>0</v>
      </c>
      <c r="L53" s="158">
        <v>0</v>
      </c>
      <c r="M53" s="158">
        <v>0</v>
      </c>
      <c r="N53" s="158">
        <v>0</v>
      </c>
      <c r="O53" s="158">
        <v>0</v>
      </c>
      <c r="P53" s="158">
        <v>0</v>
      </c>
      <c r="Q53" s="158">
        <v>0</v>
      </c>
      <c r="R53" s="158">
        <v>0</v>
      </c>
      <c r="S53" s="158">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0.5</v>
      </c>
      <c r="AI53" s="158">
        <v>0</v>
      </c>
      <c r="AJ53" s="158">
        <v>0</v>
      </c>
      <c r="AK53" s="158">
        <v>0</v>
      </c>
      <c r="AL53" s="158">
        <v>0</v>
      </c>
      <c r="AM53" s="158">
        <v>0</v>
      </c>
      <c r="AN53" s="158">
        <v>0</v>
      </c>
      <c r="AO53" s="158">
        <v>0</v>
      </c>
      <c r="AP53" s="158">
        <v>0</v>
      </c>
      <c r="AQ53" s="158">
        <v>0.41</v>
      </c>
      <c r="AR53" s="158">
        <v>0</v>
      </c>
      <c r="AS53" s="158">
        <v>0</v>
      </c>
      <c r="AT53" s="158">
        <v>0</v>
      </c>
      <c r="AU53" s="158">
        <v>0</v>
      </c>
      <c r="AV53" s="158">
        <v>0</v>
      </c>
      <c r="AW53" s="141">
        <v>40.489999999999995</v>
      </c>
      <c r="AX53" s="158">
        <v>0</v>
      </c>
      <c r="AY53" s="158">
        <v>0.18</v>
      </c>
      <c r="AZ53" s="158">
        <v>0</v>
      </c>
      <c r="BA53" s="158">
        <v>0</v>
      </c>
      <c r="BB53" s="158">
        <v>0</v>
      </c>
      <c r="BC53" s="158">
        <v>0</v>
      </c>
      <c r="BD53" s="158">
        <v>0</v>
      </c>
      <c r="BE53" s="158">
        <v>0</v>
      </c>
      <c r="BF53" s="158">
        <v>0</v>
      </c>
      <c r="BG53" s="158">
        <v>0</v>
      </c>
      <c r="BH53" s="156">
        <v>1.0899999999999999</v>
      </c>
      <c r="BI53" s="156">
        <v>-1.0899999999999999</v>
      </c>
      <c r="BJ53" s="160">
        <v>40.489999999999995</v>
      </c>
    </row>
    <row r="54" spans="1:62" s="128" customFormat="1" ht="16" thickBot="1">
      <c r="A54" s="154" t="s">
        <v>127</v>
      </c>
      <c r="B54" s="155" t="s">
        <v>137</v>
      </c>
      <c r="C54" s="129" t="s">
        <v>138</v>
      </c>
      <c r="D54" s="156">
        <v>6.4710000000000001</v>
      </c>
      <c r="E54" s="156">
        <v>0</v>
      </c>
      <c r="F54" s="158">
        <v>0</v>
      </c>
      <c r="G54" s="158">
        <v>0</v>
      </c>
      <c r="H54" s="158">
        <v>0</v>
      </c>
      <c r="I54" s="158">
        <v>0</v>
      </c>
      <c r="J54" s="158">
        <v>0</v>
      </c>
      <c r="K54" s="158">
        <v>0</v>
      </c>
      <c r="L54" s="158">
        <v>0</v>
      </c>
      <c r="M54" s="158">
        <v>0</v>
      </c>
      <c r="N54" s="158">
        <v>0</v>
      </c>
      <c r="O54" s="158">
        <v>0</v>
      </c>
      <c r="P54" s="158">
        <v>0</v>
      </c>
      <c r="Q54" s="158">
        <v>0</v>
      </c>
      <c r="R54" s="158">
        <v>0</v>
      </c>
      <c r="S54" s="158">
        <v>0</v>
      </c>
      <c r="T54" s="158">
        <v>0</v>
      </c>
      <c r="U54" s="158">
        <v>0</v>
      </c>
      <c r="V54" s="158">
        <v>0</v>
      </c>
      <c r="W54" s="158">
        <v>0</v>
      </c>
      <c r="X54" s="158">
        <v>0</v>
      </c>
      <c r="Y54" s="158">
        <v>0</v>
      </c>
      <c r="Z54" s="158">
        <v>0</v>
      </c>
      <c r="AA54" s="158">
        <v>0</v>
      </c>
      <c r="AB54" s="158">
        <v>0</v>
      </c>
      <c r="AC54" s="158">
        <v>0</v>
      </c>
      <c r="AD54" s="158">
        <v>0.06</v>
      </c>
      <c r="AE54" s="158">
        <v>0</v>
      </c>
      <c r="AF54" s="158">
        <v>0</v>
      </c>
      <c r="AG54" s="158">
        <v>0</v>
      </c>
      <c r="AH54" s="158">
        <v>0</v>
      </c>
      <c r="AI54" s="158">
        <v>0</v>
      </c>
      <c r="AJ54" s="158">
        <v>0</v>
      </c>
      <c r="AK54" s="158">
        <v>0</v>
      </c>
      <c r="AL54" s="158">
        <v>0</v>
      </c>
      <c r="AM54" s="158">
        <v>0</v>
      </c>
      <c r="AN54" s="158">
        <v>0</v>
      </c>
      <c r="AO54" s="158">
        <v>0</v>
      </c>
      <c r="AP54" s="158">
        <v>0</v>
      </c>
      <c r="AQ54" s="158">
        <v>0</v>
      </c>
      <c r="AR54" s="158">
        <v>0</v>
      </c>
      <c r="AS54" s="158">
        <v>0</v>
      </c>
      <c r="AT54" s="158">
        <v>0</v>
      </c>
      <c r="AU54" s="158">
        <v>0</v>
      </c>
      <c r="AV54" s="158">
        <v>0</v>
      </c>
      <c r="AW54" s="158">
        <v>0</v>
      </c>
      <c r="AX54" s="141">
        <v>6.4110000000000005</v>
      </c>
      <c r="AY54" s="158">
        <v>0</v>
      </c>
      <c r="AZ54" s="158">
        <v>0</v>
      </c>
      <c r="BA54" s="158">
        <v>0</v>
      </c>
      <c r="BB54" s="158">
        <v>0</v>
      </c>
      <c r="BC54" s="158">
        <v>0</v>
      </c>
      <c r="BD54" s="158">
        <v>0</v>
      </c>
      <c r="BE54" s="158">
        <v>0</v>
      </c>
      <c r="BF54" s="158">
        <v>0</v>
      </c>
      <c r="BG54" s="158">
        <v>0</v>
      </c>
      <c r="BH54" s="156">
        <v>0.06</v>
      </c>
      <c r="BI54" s="156">
        <v>0.30399999999999999</v>
      </c>
      <c r="BJ54" s="160">
        <v>6.7750000000000004</v>
      </c>
    </row>
    <row r="55" spans="1:62" s="128" customFormat="1" ht="16" thickBot="1">
      <c r="A55" s="154" t="s">
        <v>130</v>
      </c>
      <c r="B55" s="155" t="s">
        <v>140</v>
      </c>
      <c r="C55" s="129" t="s">
        <v>141</v>
      </c>
      <c r="D55" s="156">
        <v>115.01</v>
      </c>
      <c r="E55" s="156">
        <v>0</v>
      </c>
      <c r="F55" s="158">
        <v>0</v>
      </c>
      <c r="G55" s="158">
        <v>0</v>
      </c>
      <c r="H55" s="158">
        <v>0</v>
      </c>
      <c r="I55" s="158">
        <v>0</v>
      </c>
      <c r="J55" s="158">
        <v>0</v>
      </c>
      <c r="K55" s="158">
        <v>0</v>
      </c>
      <c r="L55" s="158">
        <v>0</v>
      </c>
      <c r="M55" s="158">
        <v>0</v>
      </c>
      <c r="N55" s="158">
        <v>0</v>
      </c>
      <c r="O55" s="158">
        <v>0</v>
      </c>
      <c r="P55" s="158">
        <v>0</v>
      </c>
      <c r="Q55" s="158">
        <v>0</v>
      </c>
      <c r="R55" s="158">
        <v>0</v>
      </c>
      <c r="S55" s="158">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1.9100000000000001</v>
      </c>
      <c r="AI55" s="158">
        <v>0</v>
      </c>
      <c r="AJ55" s="158">
        <v>0</v>
      </c>
      <c r="AK55" s="158">
        <v>0</v>
      </c>
      <c r="AL55" s="158">
        <v>0</v>
      </c>
      <c r="AM55" s="158">
        <v>0</v>
      </c>
      <c r="AN55" s="158">
        <v>0</v>
      </c>
      <c r="AO55" s="158">
        <v>0</v>
      </c>
      <c r="AP55" s="158">
        <v>0</v>
      </c>
      <c r="AQ55" s="158">
        <v>1.18</v>
      </c>
      <c r="AR55" s="158">
        <v>0</v>
      </c>
      <c r="AS55" s="158">
        <v>0</v>
      </c>
      <c r="AT55" s="158">
        <v>0</v>
      </c>
      <c r="AU55" s="158">
        <v>0</v>
      </c>
      <c r="AV55" s="158">
        <v>0</v>
      </c>
      <c r="AW55" s="158">
        <v>0</v>
      </c>
      <c r="AX55" s="158">
        <v>5.0000000000000001E-3</v>
      </c>
      <c r="AY55" s="141">
        <v>111.91499999999999</v>
      </c>
      <c r="AZ55" s="158">
        <v>0</v>
      </c>
      <c r="BA55" s="158">
        <v>0</v>
      </c>
      <c r="BB55" s="158">
        <v>0</v>
      </c>
      <c r="BC55" s="158">
        <v>0</v>
      </c>
      <c r="BD55" s="158">
        <v>0</v>
      </c>
      <c r="BE55" s="158">
        <v>0</v>
      </c>
      <c r="BF55" s="158">
        <v>0</v>
      </c>
      <c r="BG55" s="158">
        <v>0</v>
      </c>
      <c r="BH55" s="156">
        <v>3.0949999999999998</v>
      </c>
      <c r="BI55" s="156">
        <v>50.012000000000008</v>
      </c>
      <c r="BJ55" s="160">
        <v>165.02199999999999</v>
      </c>
    </row>
    <row r="56" spans="1:62" s="128" customFormat="1" ht="16" thickBot="1">
      <c r="A56" s="154" t="s">
        <v>133</v>
      </c>
      <c r="B56" s="155" t="s">
        <v>143</v>
      </c>
      <c r="C56" s="129" t="s">
        <v>144</v>
      </c>
      <c r="D56" s="156">
        <v>13.1761</v>
      </c>
      <c r="E56" s="156">
        <v>0</v>
      </c>
      <c r="F56" s="158">
        <v>0</v>
      </c>
      <c r="G56" s="158">
        <v>0</v>
      </c>
      <c r="H56" s="158">
        <v>0</v>
      </c>
      <c r="I56" s="158">
        <v>0</v>
      </c>
      <c r="J56" s="158">
        <v>0</v>
      </c>
      <c r="K56" s="158">
        <v>0</v>
      </c>
      <c r="L56" s="158">
        <v>0</v>
      </c>
      <c r="M56" s="158">
        <v>0</v>
      </c>
      <c r="N56" s="158">
        <v>0</v>
      </c>
      <c r="O56" s="158">
        <v>0</v>
      </c>
      <c r="P56" s="158">
        <v>0</v>
      </c>
      <c r="Q56" s="158">
        <v>0</v>
      </c>
      <c r="R56" s="158">
        <v>0</v>
      </c>
      <c r="S56" s="158">
        <v>0</v>
      </c>
      <c r="T56" s="158">
        <v>0</v>
      </c>
      <c r="U56" s="158">
        <v>0</v>
      </c>
      <c r="V56" s="158">
        <v>0</v>
      </c>
      <c r="W56" s="158">
        <v>0</v>
      </c>
      <c r="X56" s="158">
        <v>0</v>
      </c>
      <c r="Y56" s="158">
        <v>0</v>
      </c>
      <c r="Z56" s="158">
        <v>0</v>
      </c>
      <c r="AA56" s="158">
        <v>0</v>
      </c>
      <c r="AB56" s="158">
        <v>0</v>
      </c>
      <c r="AC56" s="158">
        <v>0</v>
      </c>
      <c r="AD56" s="158">
        <v>0.17</v>
      </c>
      <c r="AE56" s="158">
        <v>0</v>
      </c>
      <c r="AF56" s="158">
        <v>0</v>
      </c>
      <c r="AG56" s="158">
        <v>0</v>
      </c>
      <c r="AH56" s="158">
        <v>0.04</v>
      </c>
      <c r="AI56" s="158">
        <v>0</v>
      </c>
      <c r="AJ56" s="158">
        <v>0</v>
      </c>
      <c r="AK56" s="158">
        <v>0</v>
      </c>
      <c r="AL56" s="158">
        <v>0</v>
      </c>
      <c r="AM56" s="158">
        <v>0</v>
      </c>
      <c r="AN56" s="158">
        <v>0</v>
      </c>
      <c r="AO56" s="158">
        <v>0</v>
      </c>
      <c r="AP56" s="158">
        <v>0</v>
      </c>
      <c r="AQ56" s="158">
        <v>0.02</v>
      </c>
      <c r="AR56" s="158">
        <v>0</v>
      </c>
      <c r="AS56" s="158">
        <v>0</v>
      </c>
      <c r="AT56" s="158">
        <v>0</v>
      </c>
      <c r="AU56" s="158">
        <v>0</v>
      </c>
      <c r="AV56" s="158">
        <v>0</v>
      </c>
      <c r="AW56" s="158">
        <v>0</v>
      </c>
      <c r="AX56" s="158">
        <v>0</v>
      </c>
      <c r="AY56" s="158">
        <v>0</v>
      </c>
      <c r="AZ56" s="141">
        <v>12.946099999999998</v>
      </c>
      <c r="BA56" s="158">
        <v>0</v>
      </c>
      <c r="BB56" s="158">
        <v>0</v>
      </c>
      <c r="BC56" s="158">
        <v>0</v>
      </c>
      <c r="BD56" s="158">
        <v>0</v>
      </c>
      <c r="BE56" s="158">
        <v>0</v>
      </c>
      <c r="BF56" s="158">
        <v>0</v>
      </c>
      <c r="BG56" s="158">
        <v>0</v>
      </c>
      <c r="BH56" s="156">
        <v>0.23</v>
      </c>
      <c r="BI56" s="156">
        <v>-0.23</v>
      </c>
      <c r="BJ56" s="160">
        <v>12.946099999999998</v>
      </c>
    </row>
    <row r="57" spans="1:62" s="128" customFormat="1" ht="16" thickBot="1">
      <c r="A57" s="154" t="s">
        <v>136</v>
      </c>
      <c r="B57" s="155" t="s">
        <v>327</v>
      </c>
      <c r="C57" s="129" t="s">
        <v>147</v>
      </c>
      <c r="D57" s="156">
        <v>868.03000000000009</v>
      </c>
      <c r="E57" s="156">
        <v>0</v>
      </c>
      <c r="F57" s="158">
        <v>0</v>
      </c>
      <c r="G57" s="158">
        <v>0</v>
      </c>
      <c r="H57" s="158">
        <v>0</v>
      </c>
      <c r="I57" s="158">
        <v>0</v>
      </c>
      <c r="J57" s="158">
        <v>0</v>
      </c>
      <c r="K57" s="158">
        <v>0</v>
      </c>
      <c r="L57" s="158">
        <v>3.18</v>
      </c>
      <c r="M57" s="158">
        <v>0</v>
      </c>
      <c r="N57" s="158">
        <v>0</v>
      </c>
      <c r="O57" s="158">
        <v>0</v>
      </c>
      <c r="P57" s="158">
        <v>0</v>
      </c>
      <c r="Q57" s="158">
        <v>0</v>
      </c>
      <c r="R57" s="158">
        <v>0</v>
      </c>
      <c r="S57" s="158">
        <v>0</v>
      </c>
      <c r="T57" s="158">
        <v>0</v>
      </c>
      <c r="U57" s="158">
        <v>0</v>
      </c>
      <c r="V57" s="158">
        <v>0</v>
      </c>
      <c r="W57" s="158">
        <v>0</v>
      </c>
      <c r="X57" s="158">
        <v>0</v>
      </c>
      <c r="Y57" s="158">
        <v>0</v>
      </c>
      <c r="Z57" s="158">
        <v>0</v>
      </c>
      <c r="AA57" s="158">
        <v>0</v>
      </c>
      <c r="AB57" s="158">
        <v>0</v>
      </c>
      <c r="AC57" s="158">
        <v>0</v>
      </c>
      <c r="AD57" s="158">
        <v>3.14</v>
      </c>
      <c r="AE57" s="158">
        <v>0</v>
      </c>
      <c r="AF57" s="158">
        <v>0</v>
      </c>
      <c r="AG57" s="158">
        <v>0</v>
      </c>
      <c r="AH57" s="158">
        <v>10.360000000000001</v>
      </c>
      <c r="AI57" s="158">
        <v>0</v>
      </c>
      <c r="AJ57" s="158">
        <v>0</v>
      </c>
      <c r="AK57" s="158">
        <v>0</v>
      </c>
      <c r="AL57" s="158">
        <v>0</v>
      </c>
      <c r="AM57" s="158">
        <v>0</v>
      </c>
      <c r="AN57" s="158">
        <v>0</v>
      </c>
      <c r="AO57" s="158">
        <v>0.28999999999999998</v>
      </c>
      <c r="AP57" s="158">
        <v>0</v>
      </c>
      <c r="AQ57" s="158">
        <v>12.8</v>
      </c>
      <c r="AR57" s="158">
        <v>0</v>
      </c>
      <c r="AS57" s="158">
        <v>0</v>
      </c>
      <c r="AT57" s="158">
        <v>0</v>
      </c>
      <c r="AU57" s="158">
        <v>0</v>
      </c>
      <c r="AV57" s="158">
        <v>0</v>
      </c>
      <c r="AW57" s="158">
        <v>0</v>
      </c>
      <c r="AX57" s="158">
        <v>0</v>
      </c>
      <c r="AY57" s="158">
        <v>3.49</v>
      </c>
      <c r="AZ57" s="158">
        <v>0</v>
      </c>
      <c r="BA57" s="141">
        <v>834.7299999999999</v>
      </c>
      <c r="BB57" s="158">
        <v>0.04</v>
      </c>
      <c r="BC57" s="158">
        <v>0</v>
      </c>
      <c r="BD57" s="158">
        <v>0</v>
      </c>
      <c r="BE57" s="158">
        <v>0</v>
      </c>
      <c r="BF57" s="158">
        <v>0</v>
      </c>
      <c r="BG57" s="158">
        <v>0</v>
      </c>
      <c r="BH57" s="156">
        <v>33.299999999999997</v>
      </c>
      <c r="BI57" s="156">
        <v>-32.379999999999995</v>
      </c>
      <c r="BJ57" s="160">
        <v>835.65</v>
      </c>
    </row>
    <row r="58" spans="1:62" s="128" customFormat="1" ht="16" thickBot="1">
      <c r="A58" s="154" t="s">
        <v>139</v>
      </c>
      <c r="B58" s="155" t="s">
        <v>149</v>
      </c>
      <c r="C58" s="129" t="s">
        <v>150</v>
      </c>
      <c r="D58" s="156">
        <v>38.61</v>
      </c>
      <c r="E58" s="156">
        <v>0</v>
      </c>
      <c r="F58" s="158">
        <v>0</v>
      </c>
      <c r="G58" s="158">
        <v>0</v>
      </c>
      <c r="H58" s="158">
        <v>0</v>
      </c>
      <c r="I58" s="158">
        <v>0</v>
      </c>
      <c r="J58" s="158">
        <v>0</v>
      </c>
      <c r="K58" s="158">
        <v>0</v>
      </c>
      <c r="L58" s="158">
        <v>0</v>
      </c>
      <c r="M58" s="158">
        <v>0</v>
      </c>
      <c r="N58" s="158">
        <v>0</v>
      </c>
      <c r="O58" s="158">
        <v>0</v>
      </c>
      <c r="P58" s="158">
        <v>0</v>
      </c>
      <c r="Q58" s="158">
        <v>0</v>
      </c>
      <c r="R58" s="158">
        <v>0</v>
      </c>
      <c r="S58" s="158">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58">
        <v>0</v>
      </c>
      <c r="AM58" s="158">
        <v>0</v>
      </c>
      <c r="AN58" s="158">
        <v>0</v>
      </c>
      <c r="AO58" s="158">
        <v>0</v>
      </c>
      <c r="AP58" s="158">
        <v>0</v>
      </c>
      <c r="AQ58" s="158">
        <v>0.02</v>
      </c>
      <c r="AR58" s="158">
        <v>0</v>
      </c>
      <c r="AS58" s="158">
        <v>0</v>
      </c>
      <c r="AT58" s="158">
        <v>0</v>
      </c>
      <c r="AU58" s="158">
        <v>0</v>
      </c>
      <c r="AV58" s="158">
        <v>0</v>
      </c>
      <c r="AW58" s="158">
        <v>0</v>
      </c>
      <c r="AX58" s="158">
        <v>0</v>
      </c>
      <c r="AY58" s="158">
        <v>0</v>
      </c>
      <c r="AZ58" s="158">
        <v>0</v>
      </c>
      <c r="BA58" s="158">
        <v>0</v>
      </c>
      <c r="BB58" s="141">
        <v>38.590000000000003</v>
      </c>
      <c r="BC58" s="158">
        <v>0</v>
      </c>
      <c r="BD58" s="158">
        <v>0</v>
      </c>
      <c r="BE58" s="158">
        <v>0</v>
      </c>
      <c r="BF58" s="158">
        <v>0</v>
      </c>
      <c r="BG58" s="158">
        <v>0</v>
      </c>
      <c r="BH58" s="156">
        <v>0.02</v>
      </c>
      <c r="BI58" s="156">
        <v>0.88</v>
      </c>
      <c r="BJ58" s="160">
        <v>39.49</v>
      </c>
    </row>
    <row r="59" spans="1:62" s="128" customFormat="1" ht="16" thickBot="1">
      <c r="A59" s="154" t="s">
        <v>142</v>
      </c>
      <c r="B59" s="155" t="s">
        <v>152</v>
      </c>
      <c r="C59" s="129" t="s">
        <v>153</v>
      </c>
      <c r="D59" s="156">
        <v>5.0300000000000011</v>
      </c>
      <c r="E59" s="156">
        <v>0</v>
      </c>
      <c r="F59" s="158">
        <v>0</v>
      </c>
      <c r="G59" s="158">
        <v>0</v>
      </c>
      <c r="H59" s="158">
        <v>0</v>
      </c>
      <c r="I59" s="158">
        <v>0</v>
      </c>
      <c r="J59" s="158">
        <v>0</v>
      </c>
      <c r="K59" s="158">
        <v>0</v>
      </c>
      <c r="L59" s="158">
        <v>0</v>
      </c>
      <c r="M59" s="158">
        <v>0</v>
      </c>
      <c r="N59" s="158">
        <v>0</v>
      </c>
      <c r="O59" s="158">
        <v>0</v>
      </c>
      <c r="P59" s="158">
        <v>0</v>
      </c>
      <c r="Q59" s="158">
        <v>0</v>
      </c>
      <c r="R59" s="158">
        <v>0</v>
      </c>
      <c r="S59" s="158">
        <v>0</v>
      </c>
      <c r="T59" s="158">
        <v>0</v>
      </c>
      <c r="U59" s="158">
        <v>0</v>
      </c>
      <c r="V59" s="158">
        <v>0</v>
      </c>
      <c r="W59" s="158">
        <v>0</v>
      </c>
      <c r="X59" s="158">
        <v>0</v>
      </c>
      <c r="Y59" s="158">
        <v>0</v>
      </c>
      <c r="Z59" s="158">
        <v>0</v>
      </c>
      <c r="AA59" s="158">
        <v>0</v>
      </c>
      <c r="AB59" s="158">
        <v>0</v>
      </c>
      <c r="AC59" s="158">
        <v>0</v>
      </c>
      <c r="AD59" s="158">
        <v>0.45</v>
      </c>
      <c r="AE59" s="158">
        <v>0</v>
      </c>
      <c r="AF59" s="158">
        <v>0</v>
      </c>
      <c r="AG59" s="158">
        <v>0</v>
      </c>
      <c r="AH59" s="158">
        <v>0</v>
      </c>
      <c r="AI59" s="158">
        <v>0</v>
      </c>
      <c r="AJ59" s="158">
        <v>0</v>
      </c>
      <c r="AK59" s="158">
        <v>0</v>
      </c>
      <c r="AL59" s="158">
        <v>0</v>
      </c>
      <c r="AM59" s="158">
        <v>0</v>
      </c>
      <c r="AN59" s="158">
        <v>0</v>
      </c>
      <c r="AO59" s="158">
        <v>0</v>
      </c>
      <c r="AP59" s="158">
        <v>0</v>
      </c>
      <c r="AQ59" s="158">
        <v>0</v>
      </c>
      <c r="AR59" s="158">
        <v>0</v>
      </c>
      <c r="AS59" s="158">
        <v>0</v>
      </c>
      <c r="AT59" s="158">
        <v>0</v>
      </c>
      <c r="AU59" s="158">
        <v>0</v>
      </c>
      <c r="AV59" s="158">
        <v>0</v>
      </c>
      <c r="AW59" s="158">
        <v>0</v>
      </c>
      <c r="AX59" s="158">
        <v>0</v>
      </c>
      <c r="AY59" s="158">
        <v>0</v>
      </c>
      <c r="AZ59" s="158">
        <v>0</v>
      </c>
      <c r="BA59" s="158">
        <v>0</v>
      </c>
      <c r="BB59" s="158">
        <v>0</v>
      </c>
      <c r="BC59" s="141">
        <v>4.580000000000001</v>
      </c>
      <c r="BD59" s="158">
        <v>0</v>
      </c>
      <c r="BE59" s="158">
        <v>0</v>
      </c>
      <c r="BF59" s="158">
        <v>0</v>
      </c>
      <c r="BG59" s="158">
        <v>0</v>
      </c>
      <c r="BH59" s="156">
        <v>0.45</v>
      </c>
      <c r="BI59" s="156">
        <v>24.32</v>
      </c>
      <c r="BJ59" s="160">
        <v>29.349999999999998</v>
      </c>
    </row>
    <row r="60" spans="1:62" s="128" customFormat="1" ht="16" thickBot="1">
      <c r="A60" s="166">
        <v>3</v>
      </c>
      <c r="B60" s="147" t="s">
        <v>154</v>
      </c>
      <c r="C60" s="148" t="s">
        <v>20</v>
      </c>
      <c r="D60" s="151">
        <v>9319.6404000000002</v>
      </c>
      <c r="E60" s="156">
        <v>0</v>
      </c>
      <c r="F60" s="158">
        <v>0</v>
      </c>
      <c r="G60" s="158">
        <v>0</v>
      </c>
      <c r="H60" s="158">
        <v>0</v>
      </c>
      <c r="I60" s="158">
        <v>0</v>
      </c>
      <c r="J60" s="158">
        <v>0</v>
      </c>
      <c r="K60" s="158">
        <v>0</v>
      </c>
      <c r="L60" s="158">
        <v>0</v>
      </c>
      <c r="M60" s="158">
        <v>0</v>
      </c>
      <c r="N60" s="158">
        <v>0</v>
      </c>
      <c r="O60" s="158">
        <v>0</v>
      </c>
      <c r="P60" s="158">
        <v>0</v>
      </c>
      <c r="Q60" s="158">
        <v>0</v>
      </c>
      <c r="R60" s="158">
        <v>0</v>
      </c>
      <c r="S60" s="158">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58">
        <v>0</v>
      </c>
      <c r="AM60" s="158">
        <v>0</v>
      </c>
      <c r="AN60" s="158">
        <v>0</v>
      </c>
      <c r="AO60" s="158">
        <v>0</v>
      </c>
      <c r="AP60" s="158">
        <v>0</v>
      </c>
      <c r="AQ60" s="158">
        <v>0</v>
      </c>
      <c r="AR60" s="158">
        <v>0</v>
      </c>
      <c r="AS60" s="158">
        <v>0</v>
      </c>
      <c r="AT60" s="158">
        <v>0</v>
      </c>
      <c r="AU60" s="158">
        <v>0</v>
      </c>
      <c r="AV60" s="158">
        <v>0</v>
      </c>
      <c r="AW60" s="158">
        <v>0</v>
      </c>
      <c r="AX60" s="158">
        <v>0</v>
      </c>
      <c r="AY60" s="158">
        <v>0</v>
      </c>
      <c r="AZ60" s="158">
        <v>0</v>
      </c>
      <c r="BA60" s="158">
        <v>0</v>
      </c>
      <c r="BB60" s="158">
        <v>0</v>
      </c>
      <c r="BC60" s="158">
        <v>0</v>
      </c>
      <c r="BD60" s="141">
        <v>9036.6084699999992</v>
      </c>
      <c r="BE60" s="158">
        <v>0</v>
      </c>
      <c r="BF60" s="158">
        <v>0</v>
      </c>
      <c r="BG60" s="158">
        <v>0</v>
      </c>
      <c r="BH60" s="156">
        <v>283.03192999999993</v>
      </c>
      <c r="BI60" s="151">
        <v>-283.03192999999993</v>
      </c>
      <c r="BJ60" s="145">
        <v>9036.6084699999992</v>
      </c>
    </row>
    <row r="61" spans="1:62" s="128" customFormat="1" ht="16" thickBot="1">
      <c r="A61" s="154" t="s">
        <v>366</v>
      </c>
      <c r="B61" s="155" t="s">
        <v>367</v>
      </c>
      <c r="C61" s="155" t="s">
        <v>249</v>
      </c>
      <c r="D61" s="156">
        <v>19.630399999999998</v>
      </c>
      <c r="E61" s="156">
        <v>0</v>
      </c>
      <c r="F61" s="158">
        <v>0</v>
      </c>
      <c r="G61" s="158">
        <v>0</v>
      </c>
      <c r="H61" s="158">
        <v>0</v>
      </c>
      <c r="I61" s="158">
        <v>0</v>
      </c>
      <c r="J61" s="158">
        <v>0</v>
      </c>
      <c r="K61" s="158">
        <v>0</v>
      </c>
      <c r="L61" s="158">
        <v>0</v>
      </c>
      <c r="M61" s="158">
        <v>0</v>
      </c>
      <c r="N61" s="158">
        <v>0</v>
      </c>
      <c r="O61" s="158">
        <v>0</v>
      </c>
      <c r="P61" s="158">
        <v>0</v>
      </c>
      <c r="Q61" s="158">
        <v>0</v>
      </c>
      <c r="R61" s="158">
        <v>0</v>
      </c>
      <c r="S61" s="158">
        <v>0</v>
      </c>
      <c r="T61" s="158">
        <v>0</v>
      </c>
      <c r="U61" s="158">
        <v>0</v>
      </c>
      <c r="V61" s="158">
        <v>0</v>
      </c>
      <c r="W61" s="158">
        <v>0</v>
      </c>
      <c r="X61" s="158">
        <v>0</v>
      </c>
      <c r="Y61" s="158">
        <v>0</v>
      </c>
      <c r="Z61" s="158">
        <v>0</v>
      </c>
      <c r="AA61" s="158">
        <v>0</v>
      </c>
      <c r="AB61" s="158">
        <v>0</v>
      </c>
      <c r="AC61" s="158">
        <v>0</v>
      </c>
      <c r="AD61" s="158">
        <v>0.1</v>
      </c>
      <c r="AE61" s="158">
        <v>0</v>
      </c>
      <c r="AF61" s="158">
        <v>0</v>
      </c>
      <c r="AG61" s="158">
        <v>0</v>
      </c>
      <c r="AH61" s="158">
        <v>0.27</v>
      </c>
      <c r="AI61" s="158">
        <v>0.09</v>
      </c>
      <c r="AJ61" s="158">
        <v>0.1</v>
      </c>
      <c r="AK61" s="158">
        <v>0</v>
      </c>
      <c r="AL61" s="158">
        <v>0</v>
      </c>
      <c r="AM61" s="158">
        <v>0</v>
      </c>
      <c r="AN61" s="158">
        <v>0</v>
      </c>
      <c r="AO61" s="158">
        <v>0</v>
      </c>
      <c r="AP61" s="158">
        <v>0.04</v>
      </c>
      <c r="AQ61" s="158">
        <v>1.6400000000000001</v>
      </c>
      <c r="AR61" s="158">
        <v>0.1</v>
      </c>
      <c r="AS61" s="158">
        <v>0</v>
      </c>
      <c r="AT61" s="158">
        <v>0</v>
      </c>
      <c r="AU61" s="158">
        <v>0</v>
      </c>
      <c r="AV61" s="158">
        <v>0</v>
      </c>
      <c r="AW61" s="158">
        <v>0</v>
      </c>
      <c r="AX61" s="158">
        <v>4.4999999999999998E-2</v>
      </c>
      <c r="AY61" s="158">
        <v>7.0000000000000007E-2</v>
      </c>
      <c r="AZ61" s="158">
        <v>0</v>
      </c>
      <c r="BA61" s="158">
        <v>0</v>
      </c>
      <c r="BB61" s="158">
        <v>0</v>
      </c>
      <c r="BC61" s="158">
        <v>0.14000000000000001</v>
      </c>
      <c r="BD61" s="158">
        <v>0</v>
      </c>
      <c r="BE61" s="141">
        <v>17.035399999999999</v>
      </c>
      <c r="BF61" s="158">
        <v>0</v>
      </c>
      <c r="BG61" s="158">
        <v>0</v>
      </c>
      <c r="BH61" s="156">
        <v>2.5949999999999998</v>
      </c>
      <c r="BI61" s="156">
        <v>-2.5949999999999998</v>
      </c>
      <c r="BJ61" s="160">
        <v>17.035399999999999</v>
      </c>
    </row>
    <row r="62" spans="1:62" s="128" customFormat="1" ht="16" thickBot="1">
      <c r="A62" s="154" t="s">
        <v>368</v>
      </c>
      <c r="B62" s="155" t="s">
        <v>369</v>
      </c>
      <c r="C62" s="155" t="s">
        <v>199</v>
      </c>
      <c r="D62" s="156">
        <v>9300.0099999999984</v>
      </c>
      <c r="E62" s="156">
        <v>0</v>
      </c>
      <c r="F62" s="158">
        <v>0</v>
      </c>
      <c r="G62" s="158">
        <v>0</v>
      </c>
      <c r="H62" s="158">
        <v>0</v>
      </c>
      <c r="I62" s="158">
        <v>0</v>
      </c>
      <c r="J62" s="158">
        <v>0</v>
      </c>
      <c r="K62" s="158">
        <v>0</v>
      </c>
      <c r="L62" s="158">
        <v>0</v>
      </c>
      <c r="M62" s="158">
        <v>0</v>
      </c>
      <c r="N62" s="158">
        <v>184.94</v>
      </c>
      <c r="O62" s="158">
        <v>0</v>
      </c>
      <c r="P62" s="158">
        <v>0</v>
      </c>
      <c r="Q62" s="158">
        <v>0</v>
      </c>
      <c r="R62" s="158">
        <v>0</v>
      </c>
      <c r="S62" s="158">
        <v>23.64</v>
      </c>
      <c r="T62" s="158">
        <v>0</v>
      </c>
      <c r="U62" s="158">
        <v>0</v>
      </c>
      <c r="V62" s="158">
        <v>0</v>
      </c>
      <c r="W62" s="158">
        <v>0</v>
      </c>
      <c r="X62" s="158">
        <v>33.510000000000005</v>
      </c>
      <c r="Y62" s="158">
        <v>0</v>
      </c>
      <c r="Z62" s="158">
        <v>0</v>
      </c>
      <c r="AA62" s="158">
        <v>0</v>
      </c>
      <c r="AB62" s="158">
        <v>0</v>
      </c>
      <c r="AC62" s="158">
        <v>0</v>
      </c>
      <c r="AD62" s="158">
        <v>0.36</v>
      </c>
      <c r="AE62" s="158">
        <v>0</v>
      </c>
      <c r="AF62" s="158">
        <v>0</v>
      </c>
      <c r="AG62" s="158">
        <v>0</v>
      </c>
      <c r="AH62" s="158">
        <v>3.5899999999999994</v>
      </c>
      <c r="AI62" s="158">
        <v>13.58</v>
      </c>
      <c r="AJ62" s="158">
        <v>0</v>
      </c>
      <c r="AK62" s="158">
        <v>0</v>
      </c>
      <c r="AL62" s="158">
        <v>0</v>
      </c>
      <c r="AM62" s="158">
        <v>0</v>
      </c>
      <c r="AN62" s="158">
        <v>0</v>
      </c>
      <c r="AO62" s="158">
        <v>0.18693000000000001</v>
      </c>
      <c r="AP62" s="158">
        <v>0</v>
      </c>
      <c r="AQ62" s="158">
        <v>18.61</v>
      </c>
      <c r="AR62" s="158">
        <v>0</v>
      </c>
      <c r="AS62" s="158">
        <v>0</v>
      </c>
      <c r="AT62" s="158">
        <v>0</v>
      </c>
      <c r="AU62" s="158">
        <v>0</v>
      </c>
      <c r="AV62" s="158">
        <v>0</v>
      </c>
      <c r="AW62" s="158">
        <v>0</v>
      </c>
      <c r="AX62" s="158">
        <v>0</v>
      </c>
      <c r="AY62" s="158">
        <v>0.87</v>
      </c>
      <c r="AZ62" s="158">
        <v>0</v>
      </c>
      <c r="BA62" s="158">
        <v>0</v>
      </c>
      <c r="BB62" s="158">
        <v>0</v>
      </c>
      <c r="BC62" s="158">
        <v>1.1499999999999999</v>
      </c>
      <c r="BD62" s="158">
        <v>0</v>
      </c>
      <c r="BE62" s="158">
        <v>0</v>
      </c>
      <c r="BF62" s="141">
        <v>9019.5730700000004</v>
      </c>
      <c r="BG62" s="158">
        <v>0</v>
      </c>
      <c r="BH62" s="156">
        <v>280.43693000000002</v>
      </c>
      <c r="BI62" s="156">
        <v>-280.43693000000002</v>
      </c>
      <c r="BJ62" s="160">
        <v>9019.5730700000004</v>
      </c>
    </row>
    <row r="63" spans="1:62" s="128" customFormat="1" ht="16" thickBot="1">
      <c r="A63" s="154" t="s">
        <v>370</v>
      </c>
      <c r="B63" s="155" t="s">
        <v>371</v>
      </c>
      <c r="C63" s="155" t="s">
        <v>250</v>
      </c>
      <c r="D63" s="156">
        <v>0</v>
      </c>
      <c r="E63" s="156">
        <v>0</v>
      </c>
      <c r="F63" s="158">
        <v>0</v>
      </c>
      <c r="G63" s="158">
        <v>0</v>
      </c>
      <c r="H63" s="158">
        <v>0</v>
      </c>
      <c r="I63" s="158">
        <v>0</v>
      </c>
      <c r="J63" s="158">
        <v>0</v>
      </c>
      <c r="K63" s="158">
        <v>0</v>
      </c>
      <c r="L63" s="158">
        <v>0</v>
      </c>
      <c r="M63" s="158">
        <v>0</v>
      </c>
      <c r="N63" s="158">
        <v>0</v>
      </c>
      <c r="O63" s="158">
        <v>0</v>
      </c>
      <c r="P63" s="158">
        <v>0</v>
      </c>
      <c r="Q63" s="158">
        <v>0</v>
      </c>
      <c r="R63" s="158">
        <v>0</v>
      </c>
      <c r="S63" s="158">
        <v>0</v>
      </c>
      <c r="T63" s="158">
        <v>0</v>
      </c>
      <c r="U63" s="158">
        <v>0</v>
      </c>
      <c r="V63" s="158">
        <v>0</v>
      </c>
      <c r="W63" s="158">
        <v>0</v>
      </c>
      <c r="X63" s="158">
        <v>0</v>
      </c>
      <c r="Y63" s="158">
        <v>0</v>
      </c>
      <c r="Z63" s="158">
        <v>0</v>
      </c>
      <c r="AA63" s="158">
        <v>0</v>
      </c>
      <c r="AB63" s="158">
        <v>0</v>
      </c>
      <c r="AC63" s="158">
        <v>0</v>
      </c>
      <c r="AD63" s="158">
        <v>0</v>
      </c>
      <c r="AE63" s="158">
        <v>0</v>
      </c>
      <c r="AF63" s="158">
        <v>0</v>
      </c>
      <c r="AG63" s="158">
        <v>0</v>
      </c>
      <c r="AH63" s="158">
        <v>0</v>
      </c>
      <c r="AI63" s="158">
        <v>0</v>
      </c>
      <c r="AJ63" s="158">
        <v>0</v>
      </c>
      <c r="AK63" s="158">
        <v>0</v>
      </c>
      <c r="AL63" s="158">
        <v>0</v>
      </c>
      <c r="AM63" s="158">
        <v>0</v>
      </c>
      <c r="AN63" s="158">
        <v>0</v>
      </c>
      <c r="AO63" s="158">
        <v>0</v>
      </c>
      <c r="AP63" s="158">
        <v>0</v>
      </c>
      <c r="AQ63" s="158">
        <v>0</v>
      </c>
      <c r="AR63" s="158">
        <v>0</v>
      </c>
      <c r="AS63" s="158">
        <v>0</v>
      </c>
      <c r="AT63" s="158">
        <v>0</v>
      </c>
      <c r="AU63" s="158">
        <v>0</v>
      </c>
      <c r="AV63" s="158">
        <v>0</v>
      </c>
      <c r="AW63" s="158">
        <v>0</v>
      </c>
      <c r="AX63" s="158">
        <v>0</v>
      </c>
      <c r="AY63" s="158">
        <v>0</v>
      </c>
      <c r="AZ63" s="158">
        <v>0</v>
      </c>
      <c r="BA63" s="158">
        <v>0</v>
      </c>
      <c r="BB63" s="158">
        <v>0</v>
      </c>
      <c r="BC63" s="158">
        <v>0</v>
      </c>
      <c r="BD63" s="158">
        <v>0</v>
      </c>
      <c r="BE63" s="158">
        <v>0</v>
      </c>
      <c r="BF63" s="158">
        <v>0</v>
      </c>
      <c r="BG63" s="141">
        <v>0</v>
      </c>
      <c r="BH63" s="156">
        <v>0</v>
      </c>
      <c r="BI63" s="156">
        <v>0</v>
      </c>
      <c r="BJ63" s="160">
        <v>0</v>
      </c>
    </row>
    <row r="64" spans="1:62" s="128" customFormat="1" ht="15.5">
      <c r="A64" s="167"/>
      <c r="B64" s="168" t="s">
        <v>185</v>
      </c>
      <c r="C64" s="169"/>
      <c r="D64" s="156">
        <v>0</v>
      </c>
      <c r="E64" s="151">
        <v>188.12</v>
      </c>
      <c r="F64" s="156">
        <v>0</v>
      </c>
      <c r="G64" s="156">
        <v>0</v>
      </c>
      <c r="H64" s="156">
        <v>0</v>
      </c>
      <c r="I64" s="156">
        <v>0</v>
      </c>
      <c r="J64" s="156">
        <v>0</v>
      </c>
      <c r="K64" s="156">
        <v>0</v>
      </c>
      <c r="L64" s="156">
        <v>3.18</v>
      </c>
      <c r="M64" s="156">
        <v>0</v>
      </c>
      <c r="N64" s="156">
        <v>185.07</v>
      </c>
      <c r="O64" s="156">
        <v>0</v>
      </c>
      <c r="P64" s="156">
        <v>0</v>
      </c>
      <c r="Q64" s="156">
        <v>0</v>
      </c>
      <c r="R64" s="151">
        <v>560.69992999999999</v>
      </c>
      <c r="S64" s="156">
        <v>59.44</v>
      </c>
      <c r="T64" s="156">
        <v>3.2</v>
      </c>
      <c r="U64" s="156">
        <v>0</v>
      </c>
      <c r="V64" s="156">
        <v>0</v>
      </c>
      <c r="W64" s="156">
        <v>0</v>
      </c>
      <c r="X64" s="156">
        <v>85.449999999999989</v>
      </c>
      <c r="Y64" s="156">
        <v>4.7</v>
      </c>
      <c r="Z64" s="156">
        <v>0</v>
      </c>
      <c r="AA64" s="151">
        <v>308.19169999999991</v>
      </c>
      <c r="AB64" s="159">
        <v>8.26</v>
      </c>
      <c r="AC64" s="159">
        <v>1.21</v>
      </c>
      <c r="AD64" s="159">
        <v>37.130000000000003</v>
      </c>
      <c r="AE64" s="159">
        <v>0.56000000000000005</v>
      </c>
      <c r="AF64" s="159">
        <v>0</v>
      </c>
      <c r="AG64" s="159">
        <v>0.25</v>
      </c>
      <c r="AH64" s="159">
        <v>179.10070000000002</v>
      </c>
      <c r="AI64" s="159">
        <v>86.76</v>
      </c>
      <c r="AJ64" s="159">
        <v>0.45999999999999996</v>
      </c>
      <c r="AK64" s="159">
        <v>0</v>
      </c>
      <c r="AL64" s="159">
        <v>1.86</v>
      </c>
      <c r="AM64" s="156">
        <v>0</v>
      </c>
      <c r="AN64" s="156">
        <v>0</v>
      </c>
      <c r="AO64" s="156">
        <v>3.4969300000000003</v>
      </c>
      <c r="AP64" s="156">
        <v>52.6</v>
      </c>
      <c r="AQ64" s="156">
        <v>255.07400000000001</v>
      </c>
      <c r="AR64" s="156">
        <v>3.46</v>
      </c>
      <c r="AS64" s="156">
        <v>2.2000000000000002</v>
      </c>
      <c r="AT64" s="156">
        <v>0</v>
      </c>
      <c r="AU64" s="156">
        <v>0</v>
      </c>
      <c r="AV64" s="156">
        <v>3.1</v>
      </c>
      <c r="AW64" s="156">
        <v>0</v>
      </c>
      <c r="AX64" s="156">
        <v>0.36399999999999999</v>
      </c>
      <c r="AY64" s="156">
        <v>53.107000000000006</v>
      </c>
      <c r="AZ64" s="156">
        <v>0</v>
      </c>
      <c r="BA64" s="156">
        <v>0.92</v>
      </c>
      <c r="BB64" s="156">
        <v>0.9</v>
      </c>
      <c r="BC64" s="156">
        <v>24.769999999999996</v>
      </c>
      <c r="BD64" s="151">
        <v>0</v>
      </c>
      <c r="BE64" s="156">
        <v>0</v>
      </c>
      <c r="BF64" s="156">
        <v>0</v>
      </c>
      <c r="BG64" s="156">
        <v>0</v>
      </c>
      <c r="BH64" s="156">
        <v>0</v>
      </c>
      <c r="BI64" s="156">
        <v>0</v>
      </c>
      <c r="BJ64" s="170">
        <v>0</v>
      </c>
    </row>
    <row r="65" spans="1:62" s="128" customFormat="1" ht="15">
      <c r="A65" s="171"/>
      <c r="B65" s="172" t="s">
        <v>700</v>
      </c>
      <c r="C65" s="172"/>
      <c r="D65" s="173">
        <v>25428.451000000001</v>
      </c>
      <c r="E65" s="173">
        <v>9284.2775000000001</v>
      </c>
      <c r="F65" s="173">
        <v>696.32539999999995</v>
      </c>
      <c r="G65" s="173">
        <v>666.73540000000003</v>
      </c>
      <c r="H65" s="173">
        <v>29.59</v>
      </c>
      <c r="I65" s="173">
        <v>0</v>
      </c>
      <c r="J65" s="173">
        <v>448.05</v>
      </c>
      <c r="K65" s="173">
        <v>2992.0401000000002</v>
      </c>
      <c r="L65" s="173">
        <v>303.42</v>
      </c>
      <c r="M65" s="173">
        <v>0</v>
      </c>
      <c r="N65" s="173">
        <v>4391.8819999999996</v>
      </c>
      <c r="O65" s="173">
        <v>450.79999999999995</v>
      </c>
      <c r="P65" s="173">
        <v>0</v>
      </c>
      <c r="Q65" s="173">
        <v>1.7600000000000002</v>
      </c>
      <c r="R65" s="173">
        <v>7107.5650300000007</v>
      </c>
      <c r="S65" s="173">
        <v>593.4</v>
      </c>
      <c r="T65" s="173">
        <v>33.28</v>
      </c>
      <c r="U65" s="173">
        <v>0</v>
      </c>
      <c r="V65" s="173">
        <v>0</v>
      </c>
      <c r="W65" s="173">
        <v>35.97</v>
      </c>
      <c r="X65" s="173">
        <v>787.69630000000018</v>
      </c>
      <c r="Y65" s="173">
        <v>248.84999999999997</v>
      </c>
      <c r="Z65" s="173">
        <v>0</v>
      </c>
      <c r="AA65" s="173">
        <v>1961.9120999999998</v>
      </c>
      <c r="AB65" s="173">
        <v>23.358000000000004</v>
      </c>
      <c r="AC65" s="173">
        <v>65.759999999999991</v>
      </c>
      <c r="AD65" s="173">
        <v>238.58600000000001</v>
      </c>
      <c r="AE65" s="173">
        <v>24.150000000000002</v>
      </c>
      <c r="AF65" s="173">
        <v>4.5199999999999996</v>
      </c>
      <c r="AG65" s="173">
        <v>5.8299999999999983</v>
      </c>
      <c r="AH65" s="173">
        <v>1366.2381000000003</v>
      </c>
      <c r="AI65" s="173">
        <v>186.98</v>
      </c>
      <c r="AJ65" s="173">
        <v>13.040000000000001</v>
      </c>
      <c r="AK65" s="173">
        <v>19.069999999999997</v>
      </c>
      <c r="AL65" s="173">
        <v>14.379999999999999</v>
      </c>
      <c r="AM65" s="173">
        <v>1.67</v>
      </c>
      <c r="AN65" s="173">
        <v>2.2799999999999998</v>
      </c>
      <c r="AO65" s="173">
        <v>59.066929999999999</v>
      </c>
      <c r="AP65" s="173">
        <v>539.63</v>
      </c>
      <c r="AQ65" s="173">
        <v>1479.9840999999997</v>
      </c>
      <c r="AR65" s="173">
        <v>16.830000000000005</v>
      </c>
      <c r="AS65" s="173">
        <v>15.57</v>
      </c>
      <c r="AT65" s="173">
        <v>0</v>
      </c>
      <c r="AU65" s="173">
        <v>86.170000000000016</v>
      </c>
      <c r="AV65" s="173">
        <v>108.15</v>
      </c>
      <c r="AW65" s="173">
        <v>40.489999999999995</v>
      </c>
      <c r="AX65" s="173">
        <v>6.7750000000000004</v>
      </c>
      <c r="AY65" s="173">
        <v>165.02199999999999</v>
      </c>
      <c r="AZ65" s="173">
        <v>12.946099999999998</v>
      </c>
      <c r="BA65" s="173">
        <v>835.65</v>
      </c>
      <c r="BB65" s="173">
        <v>39.49</v>
      </c>
      <c r="BC65" s="173">
        <v>29.349999999999998</v>
      </c>
      <c r="BD65" s="173">
        <v>9036.6084699999992</v>
      </c>
      <c r="BE65" s="173">
        <v>17.035399999999999</v>
      </c>
      <c r="BF65" s="173">
        <v>9019.5730700000004</v>
      </c>
      <c r="BG65" s="173">
        <v>0</v>
      </c>
      <c r="BH65" s="173">
        <v>0</v>
      </c>
      <c r="BI65" s="173">
        <v>0</v>
      </c>
      <c r="BJ65" s="174">
        <v>0</v>
      </c>
    </row>
    <row r="66" spans="1:62" s="128" customFormat="1" ht="9">
      <c r="A66" s="175"/>
      <c r="B66" s="176"/>
      <c r="C66" s="177"/>
      <c r="BJ66" s="178"/>
    </row>
    <row r="68" spans="1:62">
      <c r="AQ68" s="124">
        <v>261.58400000000006</v>
      </c>
    </row>
  </sheetData>
  <mergeCells count="11">
    <mergeCell ref="BJ5:BJ6"/>
    <mergeCell ref="A5:A6"/>
    <mergeCell ref="B5:B6"/>
    <mergeCell ref="C5:C6"/>
    <mergeCell ref="D5:D6"/>
    <mergeCell ref="E5:BG5"/>
    <mergeCell ref="A2:AR2"/>
    <mergeCell ref="A3:AS3"/>
    <mergeCell ref="AP4:AS4"/>
    <mergeCell ref="BH5:BH6"/>
    <mergeCell ref="BI5:BI6"/>
  </mergeCells>
  <printOptions horizontalCentered="1"/>
  <pageMargins left="1.0900000000000001" right="0" top="0.43307086614173229" bottom="0.19685039370078741" header="0.31496062992125984" footer="0.31496062992125984"/>
  <pageSetup paperSize="8" scale="7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SheetLayoutView="100" workbookViewId="0">
      <pane xSplit="2" ySplit="6" topLeftCell="C7" activePane="bottomRight" state="frozen"/>
      <selection pane="topRight" activeCell="C1" sqref="C1"/>
      <selection pane="bottomLeft" activeCell="A7" sqref="A7"/>
      <selection pane="bottomRight" sqref="A1:L1"/>
    </sheetView>
  </sheetViews>
  <sheetFormatPr defaultColWidth="8.84375" defaultRowHeight="15.5"/>
  <cols>
    <col min="1" max="1" width="4.69140625" style="48" customWidth="1"/>
    <col min="2" max="2" width="16.3046875" style="48" customWidth="1"/>
    <col min="3" max="3" width="5.23046875" style="48" customWidth="1"/>
    <col min="4" max="4" width="11" style="48" customWidth="1"/>
    <col min="5" max="5" width="4.765625" style="48" customWidth="1"/>
    <col min="6" max="6" width="8.4609375" style="48" bestFit="1" customWidth="1"/>
    <col min="7" max="7" width="8.07421875" style="48" bestFit="1" customWidth="1"/>
    <col min="8" max="8" width="8.69140625" style="48" bestFit="1" customWidth="1"/>
    <col min="9" max="9" width="8.53515625" style="48" bestFit="1" customWidth="1"/>
    <col min="10" max="10" width="9.23046875" style="48" customWidth="1"/>
    <col min="11" max="11" width="15.23046875" style="48" customWidth="1"/>
    <col min="12" max="12" width="15.3046875" style="48" customWidth="1"/>
    <col min="13" max="16384" width="8.84375" style="48"/>
  </cols>
  <sheetData>
    <row r="1" spans="1:12" s="26" customFormat="1" ht="18">
      <c r="A1" s="1053" t="s">
        <v>238</v>
      </c>
      <c r="B1" s="1053"/>
      <c r="C1" s="1053"/>
      <c r="D1" s="1053"/>
      <c r="E1" s="1053"/>
      <c r="F1" s="1053"/>
      <c r="G1" s="1053"/>
      <c r="H1" s="1053"/>
      <c r="I1" s="1053"/>
      <c r="J1" s="1053"/>
      <c r="K1" s="1053"/>
      <c r="L1" s="1053"/>
    </row>
    <row r="2" spans="1:12" s="15" customFormat="1">
      <c r="A2" s="1120" t="s">
        <v>214</v>
      </c>
      <c r="B2" s="1120"/>
      <c r="C2" s="1120"/>
      <c r="D2" s="1120"/>
      <c r="E2" s="1120"/>
      <c r="F2" s="1120"/>
      <c r="G2" s="1120"/>
      <c r="H2" s="1120"/>
      <c r="I2" s="1120"/>
      <c r="J2" s="1120"/>
      <c r="K2" s="1120"/>
      <c r="L2" s="1120"/>
    </row>
    <row r="3" spans="1:12">
      <c r="A3" s="1021" t="s">
        <v>0</v>
      </c>
      <c r="B3" s="1021" t="s">
        <v>222</v>
      </c>
      <c r="C3" s="1021" t="s">
        <v>1</v>
      </c>
      <c r="D3" s="1021" t="s">
        <v>2</v>
      </c>
      <c r="E3" s="1055" t="s">
        <v>215</v>
      </c>
      <c r="F3" s="1055"/>
      <c r="G3" s="1055"/>
      <c r="H3" s="1055"/>
      <c r="I3" s="1055"/>
      <c r="J3" s="1055"/>
      <c r="K3" s="1055" t="s">
        <v>220</v>
      </c>
      <c r="L3" s="1055" t="s">
        <v>223</v>
      </c>
    </row>
    <row r="4" spans="1:12" ht="46.5">
      <c r="A4" s="1021"/>
      <c r="B4" s="1021"/>
      <c r="C4" s="1021"/>
      <c r="D4" s="1021"/>
      <c r="E4" s="49" t="s">
        <v>21</v>
      </c>
      <c r="F4" s="49" t="s">
        <v>216</v>
      </c>
      <c r="G4" s="49" t="s">
        <v>217</v>
      </c>
      <c r="H4" s="49" t="s">
        <v>218</v>
      </c>
      <c r="I4" s="49" t="s">
        <v>219</v>
      </c>
      <c r="J4" s="49" t="s">
        <v>221</v>
      </c>
      <c r="K4" s="1055"/>
      <c r="L4" s="1055"/>
    </row>
    <row r="5" spans="1:12" s="1" customFormat="1">
      <c r="A5" s="52" t="s">
        <v>202</v>
      </c>
      <c r="B5" s="52" t="s">
        <v>203</v>
      </c>
      <c r="C5" s="52" t="s">
        <v>204</v>
      </c>
      <c r="D5" s="52" t="s">
        <v>205</v>
      </c>
      <c r="E5" s="52" t="s">
        <v>206</v>
      </c>
      <c r="F5" s="52" t="s">
        <v>207</v>
      </c>
      <c r="G5" s="52" t="s">
        <v>208</v>
      </c>
      <c r="H5" s="52" t="s">
        <v>209</v>
      </c>
      <c r="I5" s="52" t="s">
        <v>224</v>
      </c>
      <c r="J5" s="52" t="s">
        <v>225</v>
      </c>
      <c r="K5" s="52" t="s">
        <v>226</v>
      </c>
      <c r="L5" s="52" t="s">
        <v>227</v>
      </c>
    </row>
    <row r="6" spans="1:12" s="8" customFormat="1" ht="15">
      <c r="A6" s="28"/>
      <c r="B6" s="28" t="s">
        <v>21</v>
      </c>
      <c r="C6" s="28"/>
      <c r="D6" s="28"/>
      <c r="E6" s="28"/>
      <c r="F6" s="28"/>
      <c r="G6" s="28"/>
      <c r="H6" s="28"/>
      <c r="I6" s="28"/>
      <c r="J6" s="28"/>
      <c r="K6" s="28"/>
      <c r="L6" s="28"/>
    </row>
    <row r="7" spans="1:12" ht="39">
      <c r="A7" s="36" t="s">
        <v>186</v>
      </c>
      <c r="B7" s="36" t="s">
        <v>188</v>
      </c>
      <c r="C7" s="50"/>
      <c r="D7" s="50"/>
      <c r="E7" s="50"/>
      <c r="F7" s="50"/>
      <c r="G7" s="50"/>
      <c r="H7" s="50"/>
      <c r="I7" s="50"/>
      <c r="J7" s="50"/>
      <c r="K7" s="50"/>
      <c r="L7" s="50"/>
    </row>
    <row r="8" spans="1:12" ht="26">
      <c r="A8" s="19" t="s">
        <v>22</v>
      </c>
      <c r="B8" s="19" t="s">
        <v>23</v>
      </c>
      <c r="C8" s="50"/>
      <c r="D8" s="50"/>
      <c r="E8" s="50"/>
      <c r="F8" s="50"/>
      <c r="G8" s="50"/>
      <c r="H8" s="50"/>
      <c r="I8" s="50"/>
      <c r="J8" s="50"/>
      <c r="K8" s="50"/>
      <c r="L8" s="50"/>
    </row>
    <row r="9" spans="1:12">
      <c r="A9" s="19"/>
      <c r="B9" s="19" t="s">
        <v>8</v>
      </c>
      <c r="C9" s="50"/>
      <c r="D9" s="50"/>
      <c r="E9" s="50"/>
      <c r="F9" s="50"/>
      <c r="G9" s="50"/>
      <c r="H9" s="50"/>
      <c r="I9" s="50"/>
      <c r="J9" s="50"/>
      <c r="K9" s="50"/>
      <c r="L9" s="50"/>
    </row>
    <row r="10" spans="1:12" ht="39">
      <c r="A10" s="19" t="s">
        <v>24</v>
      </c>
      <c r="B10" s="19" t="s">
        <v>25</v>
      </c>
      <c r="C10" s="50"/>
      <c r="D10" s="50"/>
      <c r="E10" s="50"/>
      <c r="F10" s="50"/>
      <c r="G10" s="50"/>
      <c r="H10" s="50"/>
      <c r="I10" s="50"/>
      <c r="J10" s="50"/>
      <c r="K10" s="50"/>
      <c r="L10" s="50"/>
    </row>
    <row r="11" spans="1:12">
      <c r="A11" s="19"/>
      <c r="B11" s="19" t="s">
        <v>8</v>
      </c>
      <c r="C11" s="50"/>
      <c r="D11" s="50"/>
      <c r="E11" s="50"/>
      <c r="F11" s="50"/>
      <c r="G11" s="50"/>
      <c r="H11" s="50"/>
      <c r="I11" s="50"/>
      <c r="J11" s="50"/>
      <c r="K11" s="50"/>
      <c r="L11" s="50"/>
    </row>
    <row r="12" spans="1:12" ht="52">
      <c r="A12" s="19" t="s">
        <v>26</v>
      </c>
      <c r="B12" s="19" t="s">
        <v>27</v>
      </c>
      <c r="C12" s="50"/>
      <c r="D12" s="50"/>
      <c r="E12" s="50"/>
      <c r="F12" s="50"/>
      <c r="G12" s="50"/>
      <c r="H12" s="50"/>
      <c r="I12" s="50"/>
      <c r="J12" s="50"/>
      <c r="K12" s="50"/>
      <c r="L12" s="50"/>
    </row>
    <row r="13" spans="1:12">
      <c r="A13" s="19"/>
      <c r="B13" s="19" t="s">
        <v>8</v>
      </c>
      <c r="C13" s="50"/>
      <c r="D13" s="50"/>
      <c r="E13" s="50"/>
      <c r="F13" s="50"/>
      <c r="G13" s="50"/>
      <c r="H13" s="50"/>
      <c r="I13" s="50"/>
      <c r="J13" s="50"/>
      <c r="K13" s="50"/>
      <c r="L13" s="50"/>
    </row>
    <row r="14" spans="1:12" ht="26">
      <c r="A14" s="19" t="s">
        <v>28</v>
      </c>
      <c r="B14" s="19" t="s">
        <v>212</v>
      </c>
      <c r="C14" s="50"/>
      <c r="D14" s="50"/>
      <c r="E14" s="50"/>
      <c r="F14" s="50"/>
      <c r="G14" s="50"/>
      <c r="H14" s="50"/>
      <c r="I14" s="50"/>
      <c r="J14" s="50"/>
      <c r="K14" s="50"/>
      <c r="L14" s="50"/>
    </row>
    <row r="15" spans="1:12">
      <c r="A15" s="19"/>
      <c r="B15" s="19" t="s">
        <v>8</v>
      </c>
      <c r="C15" s="50"/>
      <c r="D15" s="50"/>
      <c r="E15" s="50"/>
      <c r="F15" s="50"/>
      <c r="G15" s="50"/>
      <c r="H15" s="50"/>
      <c r="I15" s="50"/>
      <c r="J15" s="50"/>
      <c r="K15" s="50"/>
      <c r="L15" s="50"/>
    </row>
    <row r="16" spans="1:12" ht="26">
      <c r="A16" s="19" t="s">
        <v>29</v>
      </c>
      <c r="B16" s="19" t="s">
        <v>213</v>
      </c>
      <c r="C16" s="50"/>
      <c r="D16" s="50"/>
      <c r="E16" s="50"/>
      <c r="F16" s="50"/>
      <c r="G16" s="50"/>
      <c r="H16" s="50"/>
      <c r="I16" s="50"/>
      <c r="J16" s="50"/>
      <c r="K16" s="50"/>
      <c r="L16" s="50"/>
    </row>
    <row r="17" spans="1:12">
      <c r="A17" s="19"/>
      <c r="B17" s="19" t="s">
        <v>8</v>
      </c>
      <c r="C17" s="50"/>
      <c r="D17" s="50"/>
      <c r="E17" s="50"/>
      <c r="F17" s="50"/>
      <c r="G17" s="50"/>
      <c r="H17" s="50"/>
      <c r="I17" s="50"/>
      <c r="J17" s="50"/>
      <c r="K17" s="50"/>
      <c r="L17" s="50"/>
    </row>
    <row r="18" spans="1:12" ht="39">
      <c r="A18" s="19" t="s">
        <v>30</v>
      </c>
      <c r="B18" s="19" t="s">
        <v>31</v>
      </c>
      <c r="C18" s="50"/>
      <c r="D18" s="50"/>
      <c r="E18" s="50"/>
      <c r="F18" s="50"/>
      <c r="G18" s="50"/>
      <c r="H18" s="50"/>
      <c r="I18" s="50"/>
      <c r="J18" s="50"/>
      <c r="K18" s="50"/>
      <c r="L18" s="50"/>
    </row>
    <row r="19" spans="1:12">
      <c r="A19" s="22"/>
      <c r="B19" s="22" t="s">
        <v>8</v>
      </c>
      <c r="C19" s="51"/>
      <c r="D19" s="51"/>
      <c r="E19" s="51"/>
      <c r="F19" s="51"/>
      <c r="G19" s="51"/>
      <c r="H19" s="51"/>
      <c r="I19" s="51"/>
      <c r="J19" s="51"/>
      <c r="K19" s="51"/>
      <c r="L19" s="51"/>
    </row>
    <row r="20" spans="1:12" ht="39">
      <c r="A20" s="47" t="s">
        <v>187</v>
      </c>
      <c r="B20" s="47" t="s">
        <v>189</v>
      </c>
      <c r="C20" s="53"/>
      <c r="D20" s="53"/>
      <c r="E20" s="53"/>
      <c r="F20" s="53"/>
      <c r="G20" s="53"/>
      <c r="H20" s="53"/>
      <c r="I20" s="53"/>
      <c r="J20" s="53"/>
      <c r="K20" s="53"/>
      <c r="L20" s="53"/>
    </row>
    <row r="21" spans="1:12" ht="26">
      <c r="A21" s="19" t="s">
        <v>22</v>
      </c>
      <c r="B21" s="19" t="s">
        <v>23</v>
      </c>
      <c r="C21" s="50"/>
      <c r="D21" s="50"/>
      <c r="E21" s="50"/>
      <c r="F21" s="50"/>
      <c r="G21" s="50"/>
      <c r="H21" s="50"/>
      <c r="I21" s="50"/>
      <c r="J21" s="50"/>
      <c r="K21" s="50"/>
      <c r="L21" s="50"/>
    </row>
    <row r="22" spans="1:12">
      <c r="A22" s="19"/>
      <c r="B22" s="19" t="s">
        <v>8</v>
      </c>
      <c r="C22" s="50"/>
      <c r="D22" s="50"/>
      <c r="E22" s="50"/>
      <c r="F22" s="50"/>
      <c r="G22" s="50"/>
      <c r="H22" s="50"/>
      <c r="I22" s="50"/>
      <c r="J22" s="50"/>
      <c r="K22" s="50"/>
      <c r="L22" s="50"/>
    </row>
    <row r="23" spans="1:12" ht="39">
      <c r="A23" s="19" t="s">
        <v>24</v>
      </c>
      <c r="B23" s="19" t="s">
        <v>25</v>
      </c>
      <c r="C23" s="50"/>
      <c r="D23" s="50"/>
      <c r="E23" s="50"/>
      <c r="F23" s="50"/>
      <c r="G23" s="50"/>
      <c r="H23" s="50"/>
      <c r="I23" s="50"/>
      <c r="J23" s="50"/>
      <c r="K23" s="50"/>
      <c r="L23" s="50"/>
    </row>
    <row r="24" spans="1:12">
      <c r="A24" s="19"/>
      <c r="B24" s="19" t="s">
        <v>8</v>
      </c>
      <c r="C24" s="50"/>
      <c r="D24" s="50"/>
      <c r="E24" s="50"/>
      <c r="F24" s="50"/>
      <c r="G24" s="50"/>
      <c r="H24" s="50"/>
      <c r="I24" s="50"/>
      <c r="J24" s="50"/>
      <c r="K24" s="50"/>
      <c r="L24" s="50"/>
    </row>
    <row r="25" spans="1:12" ht="52">
      <c r="A25" s="19" t="s">
        <v>26</v>
      </c>
      <c r="B25" s="19" t="s">
        <v>27</v>
      </c>
      <c r="C25" s="50"/>
      <c r="D25" s="50"/>
      <c r="E25" s="50"/>
      <c r="F25" s="50"/>
      <c r="G25" s="50"/>
      <c r="H25" s="50"/>
      <c r="I25" s="50"/>
      <c r="J25" s="50"/>
      <c r="K25" s="50"/>
      <c r="L25" s="50"/>
    </row>
    <row r="26" spans="1:12">
      <c r="A26" s="19"/>
      <c r="B26" s="19" t="s">
        <v>8</v>
      </c>
      <c r="C26" s="50"/>
      <c r="D26" s="50"/>
      <c r="E26" s="50"/>
      <c r="F26" s="50"/>
      <c r="G26" s="50"/>
      <c r="H26" s="50"/>
      <c r="I26" s="50"/>
      <c r="J26" s="50"/>
      <c r="K26" s="50"/>
      <c r="L26" s="50"/>
    </row>
    <row r="27" spans="1:12" ht="26">
      <c r="A27" s="19" t="s">
        <v>28</v>
      </c>
      <c r="B27" s="19" t="s">
        <v>212</v>
      </c>
      <c r="C27" s="50"/>
      <c r="D27" s="50"/>
      <c r="E27" s="50"/>
      <c r="F27" s="50"/>
      <c r="G27" s="50"/>
      <c r="H27" s="50"/>
      <c r="I27" s="50"/>
      <c r="J27" s="50"/>
      <c r="K27" s="50"/>
      <c r="L27" s="50"/>
    </row>
    <row r="28" spans="1:12">
      <c r="A28" s="19"/>
      <c r="B28" s="19" t="s">
        <v>8</v>
      </c>
      <c r="C28" s="50"/>
      <c r="D28" s="50"/>
      <c r="E28" s="50"/>
      <c r="F28" s="50"/>
      <c r="G28" s="50"/>
      <c r="H28" s="50"/>
      <c r="I28" s="50"/>
      <c r="J28" s="50"/>
      <c r="K28" s="50"/>
      <c r="L28" s="50"/>
    </row>
    <row r="29" spans="1:12" ht="26">
      <c r="A29" s="19" t="s">
        <v>29</v>
      </c>
      <c r="B29" s="19" t="s">
        <v>213</v>
      </c>
      <c r="C29" s="50"/>
      <c r="D29" s="50"/>
      <c r="E29" s="50"/>
      <c r="F29" s="50"/>
      <c r="G29" s="50"/>
      <c r="H29" s="50"/>
      <c r="I29" s="50"/>
      <c r="J29" s="50"/>
      <c r="K29" s="50"/>
      <c r="L29" s="50"/>
    </row>
    <row r="30" spans="1:12">
      <c r="A30" s="19"/>
      <c r="B30" s="19" t="s">
        <v>8</v>
      </c>
      <c r="C30" s="50"/>
      <c r="D30" s="50"/>
      <c r="E30" s="50"/>
      <c r="F30" s="50"/>
      <c r="G30" s="50"/>
      <c r="H30" s="50"/>
      <c r="I30" s="50"/>
      <c r="J30" s="50"/>
      <c r="K30" s="50"/>
      <c r="L30" s="50"/>
    </row>
    <row r="31" spans="1:12" ht="39">
      <c r="A31" s="19" t="s">
        <v>30</v>
      </c>
      <c r="B31" s="19" t="s">
        <v>31</v>
      </c>
      <c r="C31" s="50"/>
      <c r="D31" s="50"/>
      <c r="E31" s="50"/>
      <c r="F31" s="50"/>
      <c r="G31" s="50"/>
      <c r="H31" s="50"/>
      <c r="I31" s="50"/>
      <c r="J31" s="50"/>
      <c r="K31" s="50"/>
      <c r="L31" s="50"/>
    </row>
    <row r="32" spans="1:12">
      <c r="A32" s="23"/>
      <c r="B32" s="22" t="s">
        <v>8</v>
      </c>
      <c r="C32" s="51"/>
      <c r="D32" s="51"/>
      <c r="E32" s="51"/>
      <c r="F32" s="51"/>
      <c r="G32" s="51"/>
      <c r="H32" s="51"/>
      <c r="I32" s="51"/>
      <c r="J32" s="51"/>
      <c r="K32" s="51"/>
      <c r="L32" s="51"/>
    </row>
  </sheetData>
  <mergeCells count="9">
    <mergeCell ref="L3:L4"/>
    <mergeCell ref="A2:L2"/>
    <mergeCell ref="A1:L1"/>
    <mergeCell ref="A3:A4"/>
    <mergeCell ref="B3:B4"/>
    <mergeCell ref="C3:C4"/>
    <mergeCell ref="D3:D4"/>
    <mergeCell ref="E3:J3"/>
    <mergeCell ref="K3:K4"/>
  </mergeCells>
  <printOptions horizontalCentered="1"/>
  <pageMargins left="0.59055118110236227" right="0.59055118110236227" top="1.31" bottom="0.24" header="0.31496062992125984" footer="0.31496062992125984"/>
  <pageSetup paperSize="9" orientation="landscape"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8"/>
  <sheetViews>
    <sheetView showZeros="0" workbookViewId="0">
      <pane xSplit="4" ySplit="7" topLeftCell="E8" activePane="bottomRight" state="frozen"/>
      <selection pane="topRight" activeCell="E1" sqref="E1"/>
      <selection pane="bottomLeft" activeCell="A8" sqref="A8"/>
      <selection pane="bottomRight" activeCell="A40" sqref="A40:D58"/>
    </sheetView>
  </sheetViews>
  <sheetFormatPr defaultColWidth="6.69140625" defaultRowHeight="16.5"/>
  <cols>
    <col min="1" max="1" width="4.4609375" style="244" customWidth="1"/>
    <col min="2" max="2" width="36.69140625" style="244" customWidth="1"/>
    <col min="3" max="3" width="6.07421875" style="278" customWidth="1"/>
    <col min="4" max="4" width="9.84375" style="244" bestFit="1" customWidth="1"/>
    <col min="5" max="5" width="8.3046875" style="244" bestFit="1" customWidth="1"/>
    <col min="6" max="6" width="7.84375" style="244" bestFit="1" customWidth="1"/>
    <col min="7" max="7" width="7.3046875" style="244" bestFit="1" customWidth="1"/>
    <col min="8" max="8" width="7.84375" style="244" customWidth="1"/>
    <col min="9" max="9" width="12.3046875" style="244" customWidth="1"/>
    <col min="10" max="10" width="8.23046875" style="244" bestFit="1" customWidth="1"/>
    <col min="11" max="11" width="8.69140625" style="244" bestFit="1" customWidth="1"/>
    <col min="12" max="12" width="8.84375" style="244" bestFit="1" customWidth="1"/>
    <col min="13" max="13" width="8.4609375" style="244" bestFit="1" customWidth="1"/>
    <col min="14" max="14" width="8.84375" style="244" bestFit="1" customWidth="1"/>
    <col min="15" max="15" width="9.07421875" style="244" bestFit="1" customWidth="1"/>
    <col min="16" max="16" width="10.07421875" style="244" bestFit="1" customWidth="1"/>
    <col min="17" max="17" width="9.4609375" style="244" bestFit="1" customWidth="1"/>
    <col min="18" max="18" width="9.07421875" style="244" bestFit="1" customWidth="1"/>
    <col min="19" max="19" width="8.07421875" style="244" bestFit="1" customWidth="1"/>
    <col min="20" max="20" width="9.4609375" style="244" bestFit="1" customWidth="1"/>
    <col min="21" max="21" width="8.84375" style="244" bestFit="1" customWidth="1"/>
    <col min="22" max="22" width="9.84375" style="244" bestFit="1" customWidth="1"/>
    <col min="23" max="23" width="9.53515625" style="244" customWidth="1"/>
    <col min="24" max="24" width="6.69140625" style="244"/>
    <col min="25" max="25" width="7.69140625" style="244" customWidth="1"/>
    <col min="26" max="27" width="6.69140625" style="244"/>
    <col min="28" max="28" width="7.4609375" style="244" bestFit="1" customWidth="1"/>
    <col min="29" max="29" width="6.69140625" style="244"/>
    <col min="30" max="31" width="7.4609375" style="244" bestFit="1" customWidth="1"/>
    <col min="32" max="256" width="6.69140625" style="244"/>
    <col min="257" max="257" width="4.4609375" style="244" customWidth="1"/>
    <col min="258" max="258" width="36.69140625" style="244" customWidth="1"/>
    <col min="259" max="259" width="6.07421875" style="244" customWidth="1"/>
    <col min="260" max="260" width="9.84375" style="244" bestFit="1" customWidth="1"/>
    <col min="261" max="264" width="5.3046875" style="244" customWidth="1"/>
    <col min="265" max="512" width="6.69140625" style="244"/>
    <col min="513" max="513" width="4.4609375" style="244" customWidth="1"/>
    <col min="514" max="514" width="36.69140625" style="244" customWidth="1"/>
    <col min="515" max="515" width="6.07421875" style="244" customWidth="1"/>
    <col min="516" max="516" width="9.84375" style="244" bestFit="1" customWidth="1"/>
    <col min="517" max="520" width="5.3046875" style="244" customWidth="1"/>
    <col min="521" max="768" width="6.69140625" style="244"/>
    <col min="769" max="769" width="4.4609375" style="244" customWidth="1"/>
    <col min="770" max="770" width="36.69140625" style="244" customWidth="1"/>
    <col min="771" max="771" width="6.07421875" style="244" customWidth="1"/>
    <col min="772" max="772" width="9.84375" style="244" bestFit="1" customWidth="1"/>
    <col min="773" max="776" width="5.3046875" style="244" customWidth="1"/>
    <col min="777" max="1024" width="6.69140625" style="244"/>
    <col min="1025" max="1025" width="4.4609375" style="244" customWidth="1"/>
    <col min="1026" max="1026" width="36.69140625" style="244" customWidth="1"/>
    <col min="1027" max="1027" width="6.07421875" style="244" customWidth="1"/>
    <col min="1028" max="1028" width="9.84375" style="244" bestFit="1" customWidth="1"/>
    <col min="1029" max="1032" width="5.3046875" style="244" customWidth="1"/>
    <col min="1033" max="1280" width="6.69140625" style="244"/>
    <col min="1281" max="1281" width="4.4609375" style="244" customWidth="1"/>
    <col min="1282" max="1282" width="36.69140625" style="244" customWidth="1"/>
    <col min="1283" max="1283" width="6.07421875" style="244" customWidth="1"/>
    <col min="1284" max="1284" width="9.84375" style="244" bestFit="1" customWidth="1"/>
    <col min="1285" max="1288" width="5.3046875" style="244" customWidth="1"/>
    <col min="1289" max="1536" width="6.69140625" style="244"/>
    <col min="1537" max="1537" width="4.4609375" style="244" customWidth="1"/>
    <col min="1538" max="1538" width="36.69140625" style="244" customWidth="1"/>
    <col min="1539" max="1539" width="6.07421875" style="244" customWidth="1"/>
    <col min="1540" max="1540" width="9.84375" style="244" bestFit="1" customWidth="1"/>
    <col min="1541" max="1544" width="5.3046875" style="244" customWidth="1"/>
    <col min="1545" max="1792" width="6.69140625" style="244"/>
    <col min="1793" max="1793" width="4.4609375" style="244" customWidth="1"/>
    <col min="1794" max="1794" width="36.69140625" style="244" customWidth="1"/>
    <col min="1795" max="1795" width="6.07421875" style="244" customWidth="1"/>
    <col min="1796" max="1796" width="9.84375" style="244" bestFit="1" customWidth="1"/>
    <col min="1797" max="1800" width="5.3046875" style="244" customWidth="1"/>
    <col min="1801" max="2048" width="6.69140625" style="244"/>
    <col min="2049" max="2049" width="4.4609375" style="244" customWidth="1"/>
    <col min="2050" max="2050" width="36.69140625" style="244" customWidth="1"/>
    <col min="2051" max="2051" width="6.07421875" style="244" customWidth="1"/>
    <col min="2052" max="2052" width="9.84375" style="244" bestFit="1" customWidth="1"/>
    <col min="2053" max="2056" width="5.3046875" style="244" customWidth="1"/>
    <col min="2057" max="2304" width="6.69140625" style="244"/>
    <col min="2305" max="2305" width="4.4609375" style="244" customWidth="1"/>
    <col min="2306" max="2306" width="36.69140625" style="244" customWidth="1"/>
    <col min="2307" max="2307" width="6.07421875" style="244" customWidth="1"/>
    <col min="2308" max="2308" width="9.84375" style="244" bestFit="1" customWidth="1"/>
    <col min="2309" max="2312" width="5.3046875" style="244" customWidth="1"/>
    <col min="2313" max="2560" width="6.69140625" style="244"/>
    <col min="2561" max="2561" width="4.4609375" style="244" customWidth="1"/>
    <col min="2562" max="2562" width="36.69140625" style="244" customWidth="1"/>
    <col min="2563" max="2563" width="6.07421875" style="244" customWidth="1"/>
    <col min="2564" max="2564" width="9.84375" style="244" bestFit="1" customWidth="1"/>
    <col min="2565" max="2568" width="5.3046875" style="244" customWidth="1"/>
    <col min="2569" max="2816" width="6.69140625" style="244"/>
    <col min="2817" max="2817" width="4.4609375" style="244" customWidth="1"/>
    <col min="2818" max="2818" width="36.69140625" style="244" customWidth="1"/>
    <col min="2819" max="2819" width="6.07421875" style="244" customWidth="1"/>
    <col min="2820" max="2820" width="9.84375" style="244" bestFit="1" customWidth="1"/>
    <col min="2821" max="2824" width="5.3046875" style="244" customWidth="1"/>
    <col min="2825" max="3072" width="6.69140625" style="244"/>
    <col min="3073" max="3073" width="4.4609375" style="244" customWidth="1"/>
    <col min="3074" max="3074" width="36.69140625" style="244" customWidth="1"/>
    <col min="3075" max="3075" width="6.07421875" style="244" customWidth="1"/>
    <col min="3076" max="3076" width="9.84375" style="244" bestFit="1" customWidth="1"/>
    <col min="3077" max="3080" width="5.3046875" style="244" customWidth="1"/>
    <col min="3081" max="3328" width="6.69140625" style="244"/>
    <col min="3329" max="3329" width="4.4609375" style="244" customWidth="1"/>
    <col min="3330" max="3330" width="36.69140625" style="244" customWidth="1"/>
    <col min="3331" max="3331" width="6.07421875" style="244" customWidth="1"/>
    <col min="3332" max="3332" width="9.84375" style="244" bestFit="1" customWidth="1"/>
    <col min="3333" max="3336" width="5.3046875" style="244" customWidth="1"/>
    <col min="3337" max="3584" width="6.69140625" style="244"/>
    <col min="3585" max="3585" width="4.4609375" style="244" customWidth="1"/>
    <col min="3586" max="3586" width="36.69140625" style="244" customWidth="1"/>
    <col min="3587" max="3587" width="6.07421875" style="244" customWidth="1"/>
    <col min="3588" max="3588" width="9.84375" style="244" bestFit="1" customWidth="1"/>
    <col min="3589" max="3592" width="5.3046875" style="244" customWidth="1"/>
    <col min="3593" max="3840" width="6.69140625" style="244"/>
    <col min="3841" max="3841" width="4.4609375" style="244" customWidth="1"/>
    <col min="3842" max="3842" width="36.69140625" style="244" customWidth="1"/>
    <col min="3843" max="3843" width="6.07421875" style="244" customWidth="1"/>
    <col min="3844" max="3844" width="9.84375" style="244" bestFit="1" customWidth="1"/>
    <col min="3845" max="3848" width="5.3046875" style="244" customWidth="1"/>
    <col min="3849" max="4096" width="6.69140625" style="244"/>
    <col min="4097" max="4097" width="4.4609375" style="244" customWidth="1"/>
    <col min="4098" max="4098" width="36.69140625" style="244" customWidth="1"/>
    <col min="4099" max="4099" width="6.07421875" style="244" customWidth="1"/>
    <col min="4100" max="4100" width="9.84375" style="244" bestFit="1" customWidth="1"/>
    <col min="4101" max="4104" width="5.3046875" style="244" customWidth="1"/>
    <col min="4105" max="4352" width="6.69140625" style="244"/>
    <col min="4353" max="4353" width="4.4609375" style="244" customWidth="1"/>
    <col min="4354" max="4354" width="36.69140625" style="244" customWidth="1"/>
    <col min="4355" max="4355" width="6.07421875" style="244" customWidth="1"/>
    <col min="4356" max="4356" width="9.84375" style="244" bestFit="1" customWidth="1"/>
    <col min="4357" max="4360" width="5.3046875" style="244" customWidth="1"/>
    <col min="4361" max="4608" width="6.69140625" style="244"/>
    <col min="4609" max="4609" width="4.4609375" style="244" customWidth="1"/>
    <col min="4610" max="4610" width="36.69140625" style="244" customWidth="1"/>
    <col min="4611" max="4611" width="6.07421875" style="244" customWidth="1"/>
    <col min="4612" max="4612" width="9.84375" style="244" bestFit="1" customWidth="1"/>
    <col min="4613" max="4616" width="5.3046875" style="244" customWidth="1"/>
    <col min="4617" max="4864" width="6.69140625" style="244"/>
    <col min="4865" max="4865" width="4.4609375" style="244" customWidth="1"/>
    <col min="4866" max="4866" width="36.69140625" style="244" customWidth="1"/>
    <col min="4867" max="4867" width="6.07421875" style="244" customWidth="1"/>
    <col min="4868" max="4868" width="9.84375" style="244" bestFit="1" customWidth="1"/>
    <col min="4869" max="4872" width="5.3046875" style="244" customWidth="1"/>
    <col min="4873" max="5120" width="6.69140625" style="244"/>
    <col min="5121" max="5121" width="4.4609375" style="244" customWidth="1"/>
    <col min="5122" max="5122" width="36.69140625" style="244" customWidth="1"/>
    <col min="5123" max="5123" width="6.07421875" style="244" customWidth="1"/>
    <col min="5124" max="5124" width="9.84375" style="244" bestFit="1" customWidth="1"/>
    <col min="5125" max="5128" width="5.3046875" style="244" customWidth="1"/>
    <col min="5129" max="5376" width="6.69140625" style="244"/>
    <col min="5377" max="5377" width="4.4609375" style="244" customWidth="1"/>
    <col min="5378" max="5378" width="36.69140625" style="244" customWidth="1"/>
    <col min="5379" max="5379" width="6.07421875" style="244" customWidth="1"/>
    <col min="5380" max="5380" width="9.84375" style="244" bestFit="1" customWidth="1"/>
    <col min="5381" max="5384" width="5.3046875" style="244" customWidth="1"/>
    <col min="5385" max="5632" width="6.69140625" style="244"/>
    <col min="5633" max="5633" width="4.4609375" style="244" customWidth="1"/>
    <col min="5634" max="5634" width="36.69140625" style="244" customWidth="1"/>
    <col min="5635" max="5635" width="6.07421875" style="244" customWidth="1"/>
    <col min="5636" max="5636" width="9.84375" style="244" bestFit="1" customWidth="1"/>
    <col min="5637" max="5640" width="5.3046875" style="244" customWidth="1"/>
    <col min="5641" max="5888" width="6.69140625" style="244"/>
    <col min="5889" max="5889" width="4.4609375" style="244" customWidth="1"/>
    <col min="5890" max="5890" width="36.69140625" style="244" customWidth="1"/>
    <col min="5891" max="5891" width="6.07421875" style="244" customWidth="1"/>
    <col min="5892" max="5892" width="9.84375" style="244" bestFit="1" customWidth="1"/>
    <col min="5893" max="5896" width="5.3046875" style="244" customWidth="1"/>
    <col min="5897" max="6144" width="6.69140625" style="244"/>
    <col min="6145" max="6145" width="4.4609375" style="244" customWidth="1"/>
    <col min="6146" max="6146" width="36.69140625" style="244" customWidth="1"/>
    <col min="6147" max="6147" width="6.07421875" style="244" customWidth="1"/>
    <col min="6148" max="6148" width="9.84375" style="244" bestFit="1" customWidth="1"/>
    <col min="6149" max="6152" width="5.3046875" style="244" customWidth="1"/>
    <col min="6153" max="6400" width="6.69140625" style="244"/>
    <col min="6401" max="6401" width="4.4609375" style="244" customWidth="1"/>
    <col min="6402" max="6402" width="36.69140625" style="244" customWidth="1"/>
    <col min="6403" max="6403" width="6.07421875" style="244" customWidth="1"/>
    <col min="6404" max="6404" width="9.84375" style="244" bestFit="1" customWidth="1"/>
    <col min="6405" max="6408" width="5.3046875" style="244" customWidth="1"/>
    <col min="6409" max="6656" width="6.69140625" style="244"/>
    <col min="6657" max="6657" width="4.4609375" style="244" customWidth="1"/>
    <col min="6658" max="6658" width="36.69140625" style="244" customWidth="1"/>
    <col min="6659" max="6659" width="6.07421875" style="244" customWidth="1"/>
    <col min="6660" max="6660" width="9.84375" style="244" bestFit="1" customWidth="1"/>
    <col min="6661" max="6664" width="5.3046875" style="244" customWidth="1"/>
    <col min="6665" max="6912" width="6.69140625" style="244"/>
    <col min="6913" max="6913" width="4.4609375" style="244" customWidth="1"/>
    <col min="6914" max="6914" width="36.69140625" style="244" customWidth="1"/>
    <col min="6915" max="6915" width="6.07421875" style="244" customWidth="1"/>
    <col min="6916" max="6916" width="9.84375" style="244" bestFit="1" customWidth="1"/>
    <col min="6917" max="6920" width="5.3046875" style="244" customWidth="1"/>
    <col min="6921" max="7168" width="6.69140625" style="244"/>
    <col min="7169" max="7169" width="4.4609375" style="244" customWidth="1"/>
    <col min="7170" max="7170" width="36.69140625" style="244" customWidth="1"/>
    <col min="7171" max="7171" width="6.07421875" style="244" customWidth="1"/>
    <col min="7172" max="7172" width="9.84375" style="244" bestFit="1" customWidth="1"/>
    <col min="7173" max="7176" width="5.3046875" style="244" customWidth="1"/>
    <col min="7177" max="7424" width="6.69140625" style="244"/>
    <col min="7425" max="7425" width="4.4609375" style="244" customWidth="1"/>
    <col min="7426" max="7426" width="36.69140625" style="244" customWidth="1"/>
    <col min="7427" max="7427" width="6.07421875" style="244" customWidth="1"/>
    <col min="7428" max="7428" width="9.84375" style="244" bestFit="1" customWidth="1"/>
    <col min="7429" max="7432" width="5.3046875" style="244" customWidth="1"/>
    <col min="7433" max="7680" width="6.69140625" style="244"/>
    <col min="7681" max="7681" width="4.4609375" style="244" customWidth="1"/>
    <col min="7682" max="7682" width="36.69140625" style="244" customWidth="1"/>
    <col min="7683" max="7683" width="6.07421875" style="244" customWidth="1"/>
    <col min="7684" max="7684" width="9.84375" style="244" bestFit="1" customWidth="1"/>
    <col min="7685" max="7688" width="5.3046875" style="244" customWidth="1"/>
    <col min="7689" max="7936" width="6.69140625" style="244"/>
    <col min="7937" max="7937" width="4.4609375" style="244" customWidth="1"/>
    <col min="7938" max="7938" width="36.69140625" style="244" customWidth="1"/>
    <col min="7939" max="7939" width="6.07421875" style="244" customWidth="1"/>
    <col min="7940" max="7940" width="9.84375" style="244" bestFit="1" customWidth="1"/>
    <col min="7941" max="7944" width="5.3046875" style="244" customWidth="1"/>
    <col min="7945" max="8192" width="6.69140625" style="244"/>
    <col min="8193" max="8193" width="4.4609375" style="244" customWidth="1"/>
    <col min="8194" max="8194" width="36.69140625" style="244" customWidth="1"/>
    <col min="8195" max="8195" width="6.07421875" style="244" customWidth="1"/>
    <col min="8196" max="8196" width="9.84375" style="244" bestFit="1" customWidth="1"/>
    <col min="8197" max="8200" width="5.3046875" style="244" customWidth="1"/>
    <col min="8201" max="8448" width="6.69140625" style="244"/>
    <col min="8449" max="8449" width="4.4609375" style="244" customWidth="1"/>
    <col min="8450" max="8450" width="36.69140625" style="244" customWidth="1"/>
    <col min="8451" max="8451" width="6.07421875" style="244" customWidth="1"/>
    <col min="8452" max="8452" width="9.84375" style="244" bestFit="1" customWidth="1"/>
    <col min="8453" max="8456" width="5.3046875" style="244" customWidth="1"/>
    <col min="8457" max="8704" width="6.69140625" style="244"/>
    <col min="8705" max="8705" width="4.4609375" style="244" customWidth="1"/>
    <col min="8706" max="8706" width="36.69140625" style="244" customWidth="1"/>
    <col min="8707" max="8707" width="6.07421875" style="244" customWidth="1"/>
    <col min="8708" max="8708" width="9.84375" style="244" bestFit="1" customWidth="1"/>
    <col min="8709" max="8712" width="5.3046875" style="244" customWidth="1"/>
    <col min="8713" max="8960" width="6.69140625" style="244"/>
    <col min="8961" max="8961" width="4.4609375" style="244" customWidth="1"/>
    <col min="8962" max="8962" width="36.69140625" style="244" customWidth="1"/>
    <col min="8963" max="8963" width="6.07421875" style="244" customWidth="1"/>
    <col min="8964" max="8964" width="9.84375" style="244" bestFit="1" customWidth="1"/>
    <col min="8965" max="8968" width="5.3046875" style="244" customWidth="1"/>
    <col min="8969" max="9216" width="6.69140625" style="244"/>
    <col min="9217" max="9217" width="4.4609375" style="244" customWidth="1"/>
    <col min="9218" max="9218" width="36.69140625" style="244" customWidth="1"/>
    <col min="9219" max="9219" width="6.07421875" style="244" customWidth="1"/>
    <col min="9220" max="9220" width="9.84375" style="244" bestFit="1" customWidth="1"/>
    <col min="9221" max="9224" width="5.3046875" style="244" customWidth="1"/>
    <col min="9225" max="9472" width="6.69140625" style="244"/>
    <col min="9473" max="9473" width="4.4609375" style="244" customWidth="1"/>
    <col min="9474" max="9474" width="36.69140625" style="244" customWidth="1"/>
    <col min="9475" max="9475" width="6.07421875" style="244" customWidth="1"/>
    <col min="9476" max="9476" width="9.84375" style="244" bestFit="1" customWidth="1"/>
    <col min="9477" max="9480" width="5.3046875" style="244" customWidth="1"/>
    <col min="9481" max="9728" width="6.69140625" style="244"/>
    <col min="9729" max="9729" width="4.4609375" style="244" customWidth="1"/>
    <col min="9730" max="9730" width="36.69140625" style="244" customWidth="1"/>
    <col min="9731" max="9731" width="6.07421875" style="244" customWidth="1"/>
    <col min="9732" max="9732" width="9.84375" style="244" bestFit="1" customWidth="1"/>
    <col min="9733" max="9736" width="5.3046875" style="244" customWidth="1"/>
    <col min="9737" max="9984" width="6.69140625" style="244"/>
    <col min="9985" max="9985" width="4.4609375" style="244" customWidth="1"/>
    <col min="9986" max="9986" width="36.69140625" style="244" customWidth="1"/>
    <col min="9987" max="9987" width="6.07421875" style="244" customWidth="1"/>
    <col min="9988" max="9988" width="9.84375" style="244" bestFit="1" customWidth="1"/>
    <col min="9989" max="9992" width="5.3046875" style="244" customWidth="1"/>
    <col min="9993" max="10240" width="6.69140625" style="244"/>
    <col min="10241" max="10241" width="4.4609375" style="244" customWidth="1"/>
    <col min="10242" max="10242" width="36.69140625" style="244" customWidth="1"/>
    <col min="10243" max="10243" width="6.07421875" style="244" customWidth="1"/>
    <col min="10244" max="10244" width="9.84375" style="244" bestFit="1" customWidth="1"/>
    <col min="10245" max="10248" width="5.3046875" style="244" customWidth="1"/>
    <col min="10249" max="10496" width="6.69140625" style="244"/>
    <col min="10497" max="10497" width="4.4609375" style="244" customWidth="1"/>
    <col min="10498" max="10498" width="36.69140625" style="244" customWidth="1"/>
    <col min="10499" max="10499" width="6.07421875" style="244" customWidth="1"/>
    <col min="10500" max="10500" width="9.84375" style="244" bestFit="1" customWidth="1"/>
    <col min="10501" max="10504" width="5.3046875" style="244" customWidth="1"/>
    <col min="10505" max="10752" width="6.69140625" style="244"/>
    <col min="10753" max="10753" width="4.4609375" style="244" customWidth="1"/>
    <col min="10754" max="10754" width="36.69140625" style="244" customWidth="1"/>
    <col min="10755" max="10755" width="6.07421875" style="244" customWidth="1"/>
    <col min="10756" max="10756" width="9.84375" style="244" bestFit="1" customWidth="1"/>
    <col min="10757" max="10760" width="5.3046875" style="244" customWidth="1"/>
    <col min="10761" max="11008" width="6.69140625" style="244"/>
    <col min="11009" max="11009" width="4.4609375" style="244" customWidth="1"/>
    <col min="11010" max="11010" width="36.69140625" style="244" customWidth="1"/>
    <col min="11011" max="11011" width="6.07421875" style="244" customWidth="1"/>
    <col min="11012" max="11012" width="9.84375" style="244" bestFit="1" customWidth="1"/>
    <col min="11013" max="11016" width="5.3046875" style="244" customWidth="1"/>
    <col min="11017" max="11264" width="6.69140625" style="244"/>
    <col min="11265" max="11265" width="4.4609375" style="244" customWidth="1"/>
    <col min="11266" max="11266" width="36.69140625" style="244" customWidth="1"/>
    <col min="11267" max="11267" width="6.07421875" style="244" customWidth="1"/>
    <col min="11268" max="11268" width="9.84375" style="244" bestFit="1" customWidth="1"/>
    <col min="11269" max="11272" width="5.3046875" style="244" customWidth="1"/>
    <col min="11273" max="11520" width="6.69140625" style="244"/>
    <col min="11521" max="11521" width="4.4609375" style="244" customWidth="1"/>
    <col min="11522" max="11522" width="36.69140625" style="244" customWidth="1"/>
    <col min="11523" max="11523" width="6.07421875" style="244" customWidth="1"/>
    <col min="11524" max="11524" width="9.84375" style="244" bestFit="1" customWidth="1"/>
    <col min="11525" max="11528" width="5.3046875" style="244" customWidth="1"/>
    <col min="11529" max="11776" width="6.69140625" style="244"/>
    <col min="11777" max="11777" width="4.4609375" style="244" customWidth="1"/>
    <col min="11778" max="11778" width="36.69140625" style="244" customWidth="1"/>
    <col min="11779" max="11779" width="6.07421875" style="244" customWidth="1"/>
    <col min="11780" max="11780" width="9.84375" style="244" bestFit="1" customWidth="1"/>
    <col min="11781" max="11784" width="5.3046875" style="244" customWidth="1"/>
    <col min="11785" max="12032" width="6.69140625" style="244"/>
    <col min="12033" max="12033" width="4.4609375" style="244" customWidth="1"/>
    <col min="12034" max="12034" width="36.69140625" style="244" customWidth="1"/>
    <col min="12035" max="12035" width="6.07421875" style="244" customWidth="1"/>
    <col min="12036" max="12036" width="9.84375" style="244" bestFit="1" customWidth="1"/>
    <col min="12037" max="12040" width="5.3046875" style="244" customWidth="1"/>
    <col min="12041" max="12288" width="6.69140625" style="244"/>
    <col min="12289" max="12289" width="4.4609375" style="244" customWidth="1"/>
    <col min="12290" max="12290" width="36.69140625" style="244" customWidth="1"/>
    <col min="12291" max="12291" width="6.07421875" style="244" customWidth="1"/>
    <col min="12292" max="12292" width="9.84375" style="244" bestFit="1" customWidth="1"/>
    <col min="12293" max="12296" width="5.3046875" style="244" customWidth="1"/>
    <col min="12297" max="12544" width="6.69140625" style="244"/>
    <col min="12545" max="12545" width="4.4609375" style="244" customWidth="1"/>
    <col min="12546" max="12546" width="36.69140625" style="244" customWidth="1"/>
    <col min="12547" max="12547" width="6.07421875" style="244" customWidth="1"/>
    <col min="12548" max="12548" width="9.84375" style="244" bestFit="1" customWidth="1"/>
    <col min="12549" max="12552" width="5.3046875" style="244" customWidth="1"/>
    <col min="12553" max="12800" width="6.69140625" style="244"/>
    <col min="12801" max="12801" width="4.4609375" style="244" customWidth="1"/>
    <col min="12802" max="12802" width="36.69140625" style="244" customWidth="1"/>
    <col min="12803" max="12803" width="6.07421875" style="244" customWidth="1"/>
    <col min="12804" max="12804" width="9.84375" style="244" bestFit="1" customWidth="1"/>
    <col min="12805" max="12808" width="5.3046875" style="244" customWidth="1"/>
    <col min="12809" max="13056" width="6.69140625" style="244"/>
    <col min="13057" max="13057" width="4.4609375" style="244" customWidth="1"/>
    <col min="13058" max="13058" width="36.69140625" style="244" customWidth="1"/>
    <col min="13059" max="13059" width="6.07421875" style="244" customWidth="1"/>
    <col min="13060" max="13060" width="9.84375" style="244" bestFit="1" customWidth="1"/>
    <col min="13061" max="13064" width="5.3046875" style="244" customWidth="1"/>
    <col min="13065" max="13312" width="6.69140625" style="244"/>
    <col min="13313" max="13313" width="4.4609375" style="244" customWidth="1"/>
    <col min="13314" max="13314" width="36.69140625" style="244" customWidth="1"/>
    <col min="13315" max="13315" width="6.07421875" style="244" customWidth="1"/>
    <col min="13316" max="13316" width="9.84375" style="244" bestFit="1" customWidth="1"/>
    <col min="13317" max="13320" width="5.3046875" style="244" customWidth="1"/>
    <col min="13321" max="13568" width="6.69140625" style="244"/>
    <col min="13569" max="13569" width="4.4609375" style="244" customWidth="1"/>
    <col min="13570" max="13570" width="36.69140625" style="244" customWidth="1"/>
    <col min="13571" max="13571" width="6.07421875" style="244" customWidth="1"/>
    <col min="13572" max="13572" width="9.84375" style="244" bestFit="1" customWidth="1"/>
    <col min="13573" max="13576" width="5.3046875" style="244" customWidth="1"/>
    <col min="13577" max="13824" width="6.69140625" style="244"/>
    <col min="13825" max="13825" width="4.4609375" style="244" customWidth="1"/>
    <col min="13826" max="13826" width="36.69140625" style="244" customWidth="1"/>
    <col min="13827" max="13827" width="6.07421875" style="244" customWidth="1"/>
    <col min="13828" max="13828" width="9.84375" style="244" bestFit="1" customWidth="1"/>
    <col min="13829" max="13832" width="5.3046875" style="244" customWidth="1"/>
    <col min="13833" max="14080" width="6.69140625" style="244"/>
    <col min="14081" max="14081" width="4.4609375" style="244" customWidth="1"/>
    <col min="14082" max="14082" width="36.69140625" style="244" customWidth="1"/>
    <col min="14083" max="14083" width="6.07421875" style="244" customWidth="1"/>
    <col min="14084" max="14084" width="9.84375" style="244" bestFit="1" customWidth="1"/>
    <col min="14085" max="14088" width="5.3046875" style="244" customWidth="1"/>
    <col min="14089" max="14336" width="6.69140625" style="244"/>
    <col min="14337" max="14337" width="4.4609375" style="244" customWidth="1"/>
    <col min="14338" max="14338" width="36.69140625" style="244" customWidth="1"/>
    <col min="14339" max="14339" width="6.07421875" style="244" customWidth="1"/>
    <col min="14340" max="14340" width="9.84375" style="244" bestFit="1" customWidth="1"/>
    <col min="14341" max="14344" width="5.3046875" style="244" customWidth="1"/>
    <col min="14345" max="14592" width="6.69140625" style="244"/>
    <col min="14593" max="14593" width="4.4609375" style="244" customWidth="1"/>
    <col min="14594" max="14594" width="36.69140625" style="244" customWidth="1"/>
    <col min="14595" max="14595" width="6.07421875" style="244" customWidth="1"/>
    <col min="14596" max="14596" width="9.84375" style="244" bestFit="1" customWidth="1"/>
    <col min="14597" max="14600" width="5.3046875" style="244" customWidth="1"/>
    <col min="14601" max="14848" width="6.69140625" style="244"/>
    <col min="14849" max="14849" width="4.4609375" style="244" customWidth="1"/>
    <col min="14850" max="14850" width="36.69140625" style="244" customWidth="1"/>
    <col min="14851" max="14851" width="6.07421875" style="244" customWidth="1"/>
    <col min="14852" max="14852" width="9.84375" style="244" bestFit="1" customWidth="1"/>
    <col min="14853" max="14856" width="5.3046875" style="244" customWidth="1"/>
    <col min="14857" max="15104" width="6.69140625" style="244"/>
    <col min="15105" max="15105" width="4.4609375" style="244" customWidth="1"/>
    <col min="15106" max="15106" width="36.69140625" style="244" customWidth="1"/>
    <col min="15107" max="15107" width="6.07421875" style="244" customWidth="1"/>
    <col min="15108" max="15108" width="9.84375" style="244" bestFit="1" customWidth="1"/>
    <col min="15109" max="15112" width="5.3046875" style="244" customWidth="1"/>
    <col min="15113" max="15360" width="6.69140625" style="244"/>
    <col min="15361" max="15361" width="4.4609375" style="244" customWidth="1"/>
    <col min="15362" max="15362" width="36.69140625" style="244" customWidth="1"/>
    <col min="15363" max="15363" width="6.07421875" style="244" customWidth="1"/>
    <col min="15364" max="15364" width="9.84375" style="244" bestFit="1" customWidth="1"/>
    <col min="15365" max="15368" width="5.3046875" style="244" customWidth="1"/>
    <col min="15369" max="15616" width="6.69140625" style="244"/>
    <col min="15617" max="15617" width="4.4609375" style="244" customWidth="1"/>
    <col min="15618" max="15618" width="36.69140625" style="244" customWidth="1"/>
    <col min="15619" max="15619" width="6.07421875" style="244" customWidth="1"/>
    <col min="15620" max="15620" width="9.84375" style="244" bestFit="1" customWidth="1"/>
    <col min="15621" max="15624" width="5.3046875" style="244" customWidth="1"/>
    <col min="15625" max="15872" width="6.69140625" style="244"/>
    <col min="15873" max="15873" width="4.4609375" style="244" customWidth="1"/>
    <col min="15874" max="15874" width="36.69140625" style="244" customWidth="1"/>
    <col min="15875" max="15875" width="6.07421875" style="244" customWidth="1"/>
    <col min="15876" max="15876" width="9.84375" style="244" bestFit="1" customWidth="1"/>
    <col min="15877" max="15880" width="5.3046875" style="244" customWidth="1"/>
    <col min="15881" max="16128" width="6.69140625" style="244"/>
    <col min="16129" max="16129" width="4.4609375" style="244" customWidth="1"/>
    <col min="16130" max="16130" width="36.69140625" style="244" customWidth="1"/>
    <col min="16131" max="16131" width="6.07421875" style="244" customWidth="1"/>
    <col min="16132" max="16132" width="9.84375" style="244" bestFit="1" customWidth="1"/>
    <col min="16133" max="16136" width="5.3046875" style="244" customWidth="1"/>
    <col min="16137" max="16384" width="6.69140625" style="244"/>
  </cols>
  <sheetData>
    <row r="1" spans="1:31" ht="17.5" customHeight="1">
      <c r="A1" s="1053" t="s">
        <v>237</v>
      </c>
      <c r="B1" s="1053"/>
      <c r="C1" s="1053"/>
      <c r="D1" s="1053"/>
      <c r="E1" s="1053"/>
      <c r="F1" s="1053"/>
      <c r="G1" s="1053"/>
      <c r="H1" s="1053"/>
    </row>
    <row r="2" spans="1:31" s="245" customFormat="1" ht="16.5" hidden="1" customHeight="1">
      <c r="A2" s="1006" t="s">
        <v>408</v>
      </c>
      <c r="B2" s="1106"/>
      <c r="C2" s="1106"/>
      <c r="D2" s="1106"/>
      <c r="E2" s="1106"/>
      <c r="F2" s="1106"/>
      <c r="G2" s="1106"/>
      <c r="H2" s="1106"/>
    </row>
    <row r="3" spans="1:31" ht="17.149999999999999" hidden="1" customHeight="1">
      <c r="A3" s="1107" t="s">
        <v>343</v>
      </c>
      <c r="B3" s="1107"/>
      <c r="C3" s="1107"/>
      <c r="D3" s="1107"/>
      <c r="E3" s="1107"/>
      <c r="F3" s="1107"/>
      <c r="G3" s="1107"/>
      <c r="H3" s="1107"/>
      <c r="I3" s="246"/>
      <c r="J3" s="246"/>
    </row>
    <row r="4" spans="1:31" ht="16.5" customHeight="1">
      <c r="A4" s="334"/>
      <c r="B4" s="334"/>
      <c r="C4" s="334"/>
      <c r="D4" s="334"/>
      <c r="E4" s="1108" t="s">
        <v>155</v>
      </c>
      <c r="F4" s="1108"/>
      <c r="G4" s="1108"/>
      <c r="H4" s="1108"/>
    </row>
    <row r="5" spans="1:31" ht="16.5" customHeight="1">
      <c r="A5" s="1109" t="s">
        <v>0</v>
      </c>
      <c r="B5" s="1110" t="s">
        <v>37</v>
      </c>
      <c r="C5" s="1112" t="s">
        <v>38</v>
      </c>
      <c r="D5" s="1114" t="s">
        <v>156</v>
      </c>
      <c r="E5" s="1116" t="s">
        <v>373</v>
      </c>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row>
    <row r="6" spans="1:31" ht="45">
      <c r="A6" s="1109"/>
      <c r="B6" s="1111"/>
      <c r="C6" s="1113"/>
      <c r="D6" s="1115"/>
      <c r="E6" s="343" t="s">
        <v>374</v>
      </c>
      <c r="F6" s="343" t="s">
        <v>375</v>
      </c>
      <c r="G6" s="343" t="s">
        <v>376</v>
      </c>
      <c r="H6" s="343" t="s">
        <v>377</v>
      </c>
      <c r="I6" s="343" t="s">
        <v>378</v>
      </c>
      <c r="J6" s="343" t="s">
        <v>379</v>
      </c>
      <c r="K6" s="343" t="s">
        <v>380</v>
      </c>
      <c r="L6" s="343" t="s">
        <v>381</v>
      </c>
      <c r="M6" s="343" t="s">
        <v>382</v>
      </c>
      <c r="N6" s="343" t="s">
        <v>383</v>
      </c>
      <c r="O6" s="343" t="s">
        <v>384</v>
      </c>
      <c r="P6" s="343" t="s">
        <v>385</v>
      </c>
      <c r="Q6" s="343" t="s">
        <v>386</v>
      </c>
      <c r="R6" s="343" t="s">
        <v>387</v>
      </c>
      <c r="S6" s="343" t="s">
        <v>388</v>
      </c>
      <c r="T6" s="343" t="s">
        <v>389</v>
      </c>
      <c r="U6" s="343" t="s">
        <v>390</v>
      </c>
      <c r="V6" s="343" t="s">
        <v>391</v>
      </c>
      <c r="W6" s="343" t="s">
        <v>392</v>
      </c>
      <c r="X6" s="343" t="s">
        <v>393</v>
      </c>
      <c r="Y6" s="343" t="s">
        <v>394</v>
      </c>
      <c r="Z6" s="343" t="s">
        <v>395</v>
      </c>
      <c r="AA6" s="343" t="s">
        <v>396</v>
      </c>
      <c r="AB6" s="343" t="s">
        <v>397</v>
      </c>
      <c r="AC6" s="343" t="s">
        <v>398</v>
      </c>
      <c r="AD6" s="343" t="s">
        <v>399</v>
      </c>
      <c r="AE6" s="343" t="s">
        <v>400</v>
      </c>
    </row>
    <row r="7" spans="1:31" ht="33">
      <c r="A7" s="247" t="s">
        <v>202</v>
      </c>
      <c r="B7" s="247" t="s">
        <v>203</v>
      </c>
      <c r="C7" s="247" t="s">
        <v>204</v>
      </c>
      <c r="D7" s="248" t="s">
        <v>406</v>
      </c>
      <c r="E7" s="192" t="s">
        <v>206</v>
      </c>
      <c r="F7" s="193">
        <v>-6</v>
      </c>
      <c r="G7" s="192">
        <v>-7</v>
      </c>
      <c r="H7" s="193">
        <v>-8</v>
      </c>
      <c r="I7" s="192">
        <v>-9</v>
      </c>
      <c r="J7" s="193">
        <v>-10</v>
      </c>
      <c r="K7" s="192">
        <v>-11</v>
      </c>
      <c r="L7" s="193">
        <v>-12</v>
      </c>
      <c r="M7" s="192">
        <v>-13</v>
      </c>
      <c r="N7" s="193">
        <v>-14</v>
      </c>
      <c r="O7" s="192">
        <v>-15</v>
      </c>
      <c r="P7" s="193">
        <v>-16</v>
      </c>
      <c r="Q7" s="192">
        <v>-17</v>
      </c>
      <c r="R7" s="193">
        <v>-18</v>
      </c>
      <c r="S7" s="192">
        <v>-19</v>
      </c>
      <c r="T7" s="193">
        <v>-20</v>
      </c>
      <c r="U7" s="192">
        <v>-21</v>
      </c>
      <c r="V7" s="193">
        <v>-22</v>
      </c>
      <c r="W7" s="192">
        <v>-23</v>
      </c>
      <c r="X7" s="193">
        <v>-24</v>
      </c>
      <c r="Y7" s="192">
        <v>-25</v>
      </c>
      <c r="Z7" s="193">
        <v>-26</v>
      </c>
      <c r="AA7" s="192">
        <v>-27</v>
      </c>
      <c r="AB7" s="193">
        <v>-28</v>
      </c>
      <c r="AC7" s="192">
        <v>-29</v>
      </c>
      <c r="AD7" s="193">
        <v>-30</v>
      </c>
      <c r="AE7" s="192">
        <v>-31</v>
      </c>
    </row>
    <row r="8" spans="1:31" s="252" customFormat="1">
      <c r="A8" s="249"/>
      <c r="B8" s="249" t="s">
        <v>340</v>
      </c>
      <c r="C8" s="250"/>
      <c r="D8" s="251">
        <f>SUM(E8:AE8)</f>
        <v>619.83476999999993</v>
      </c>
      <c r="E8" s="251">
        <f>E9+E21</f>
        <v>37.769999999999996</v>
      </c>
      <c r="F8" s="251">
        <f t="shared" ref="F8:AE8" si="0">F9+F21</f>
        <v>39.14</v>
      </c>
      <c r="G8" s="251">
        <f t="shared" si="0"/>
        <v>0.76</v>
      </c>
      <c r="H8" s="251">
        <f t="shared" si="0"/>
        <v>34.050000000000004</v>
      </c>
      <c r="I8" s="251">
        <f t="shared" si="0"/>
        <v>0.01</v>
      </c>
      <c r="J8" s="251">
        <f t="shared" si="0"/>
        <v>0.44</v>
      </c>
      <c r="K8" s="251">
        <f t="shared" si="0"/>
        <v>0</v>
      </c>
      <c r="L8" s="251">
        <f t="shared" si="0"/>
        <v>0.66</v>
      </c>
      <c r="M8" s="251">
        <f t="shared" si="0"/>
        <v>0.10500000000000001</v>
      </c>
      <c r="N8" s="251">
        <f t="shared" si="0"/>
        <v>0</v>
      </c>
      <c r="O8" s="251">
        <f t="shared" si="0"/>
        <v>2.5099999999999998</v>
      </c>
      <c r="P8" s="251">
        <f t="shared" si="0"/>
        <v>0</v>
      </c>
      <c r="Q8" s="251">
        <f t="shared" si="0"/>
        <v>0.24399999999999999</v>
      </c>
      <c r="R8" s="251">
        <f t="shared" si="0"/>
        <v>6.0000000000000005E-2</v>
      </c>
      <c r="S8" s="251">
        <f t="shared" si="0"/>
        <v>1.8800000000000003</v>
      </c>
      <c r="T8" s="251">
        <f t="shared" si="0"/>
        <v>1.98</v>
      </c>
      <c r="U8" s="251">
        <f t="shared" si="0"/>
        <v>9.8069999999999986</v>
      </c>
      <c r="V8" s="251">
        <f t="shared" si="0"/>
        <v>31.130000000000003</v>
      </c>
      <c r="W8" s="251">
        <f t="shared" si="0"/>
        <v>11.697700000000001</v>
      </c>
      <c r="X8" s="251">
        <f t="shared" si="0"/>
        <v>7.5699999999999994</v>
      </c>
      <c r="Y8" s="251">
        <f t="shared" si="0"/>
        <v>62.83</v>
      </c>
      <c r="Z8" s="251">
        <f t="shared" si="0"/>
        <v>12.923069999999997</v>
      </c>
      <c r="AA8" s="251">
        <f t="shared" si="0"/>
        <v>1.55</v>
      </c>
      <c r="AB8" s="251">
        <f t="shared" si="0"/>
        <v>83.740000000000009</v>
      </c>
      <c r="AC8" s="251">
        <f t="shared" si="0"/>
        <v>1.2</v>
      </c>
      <c r="AD8" s="251">
        <f t="shared" si="0"/>
        <v>178.18</v>
      </c>
      <c r="AE8" s="251">
        <f t="shared" si="0"/>
        <v>99.598000000000013</v>
      </c>
    </row>
    <row r="9" spans="1:31" s="252" customFormat="1">
      <c r="A9" s="253">
        <v>1</v>
      </c>
      <c r="B9" s="253" t="s">
        <v>41</v>
      </c>
      <c r="C9" s="254" t="s">
        <v>4</v>
      </c>
      <c r="D9" s="255">
        <f>SUM(E9:AE9)</f>
        <v>470.50405000000001</v>
      </c>
      <c r="E9" s="251">
        <f>E10+E13+E14+E15+E16+E17+E18+E19+E20</f>
        <v>7.15</v>
      </c>
      <c r="F9" s="251">
        <f t="shared" ref="F9:AE9" si="1">F10+F13+F14+F15+F16+F17+F18+F19+F20</f>
        <v>22.35</v>
      </c>
      <c r="G9" s="251">
        <f t="shared" si="1"/>
        <v>0.11</v>
      </c>
      <c r="H9" s="251">
        <f t="shared" si="1"/>
        <v>25.060000000000002</v>
      </c>
      <c r="I9" s="251">
        <f t="shared" si="1"/>
        <v>0</v>
      </c>
      <c r="J9" s="251">
        <f t="shared" si="1"/>
        <v>0</v>
      </c>
      <c r="K9" s="251">
        <f t="shared" si="1"/>
        <v>0</v>
      </c>
      <c r="L9" s="251">
        <f t="shared" si="1"/>
        <v>0</v>
      </c>
      <c r="M9" s="251">
        <f t="shared" si="1"/>
        <v>0</v>
      </c>
      <c r="N9" s="251">
        <f t="shared" si="1"/>
        <v>0</v>
      </c>
      <c r="O9" s="251">
        <f t="shared" si="1"/>
        <v>0.44000000000000006</v>
      </c>
      <c r="P9" s="251">
        <f t="shared" si="1"/>
        <v>0</v>
      </c>
      <c r="Q9" s="251">
        <f t="shared" si="1"/>
        <v>0</v>
      </c>
      <c r="R9" s="251">
        <f t="shared" si="1"/>
        <v>0</v>
      </c>
      <c r="S9" s="251">
        <f t="shared" si="1"/>
        <v>0</v>
      </c>
      <c r="T9" s="251">
        <f t="shared" si="1"/>
        <v>0</v>
      </c>
      <c r="U9" s="251">
        <f t="shared" si="1"/>
        <v>3.1499999999999995</v>
      </c>
      <c r="V9" s="251">
        <f t="shared" si="1"/>
        <v>9.2429799999999993</v>
      </c>
      <c r="W9" s="251">
        <f t="shared" si="1"/>
        <v>3.21</v>
      </c>
      <c r="X9" s="251">
        <f t="shared" si="1"/>
        <v>4.7699999999999996</v>
      </c>
      <c r="Y9" s="251">
        <f t="shared" si="1"/>
        <v>60.379999999999995</v>
      </c>
      <c r="Z9" s="251">
        <f t="shared" si="1"/>
        <v>8.6030699999999971</v>
      </c>
      <c r="AA9" s="251">
        <f t="shared" si="1"/>
        <v>1.51</v>
      </c>
      <c r="AB9" s="251">
        <f t="shared" si="1"/>
        <v>77.670000000000016</v>
      </c>
      <c r="AC9" s="251">
        <f t="shared" si="1"/>
        <v>0.37</v>
      </c>
      <c r="AD9" s="251">
        <f t="shared" si="1"/>
        <v>166.63</v>
      </c>
      <c r="AE9" s="251">
        <f t="shared" si="1"/>
        <v>79.858000000000004</v>
      </c>
    </row>
    <row r="10" spans="1:31">
      <c r="A10" s="256" t="s">
        <v>42</v>
      </c>
      <c r="B10" s="256" t="s">
        <v>43</v>
      </c>
      <c r="C10" s="257" t="s">
        <v>5</v>
      </c>
      <c r="D10" s="258">
        <f t="shared" ref="D10:D58" si="2">SUM(E10:AE10)</f>
        <v>50.779999999999994</v>
      </c>
      <c r="E10" s="259">
        <f>E11+E12</f>
        <v>0</v>
      </c>
      <c r="F10" s="259">
        <f t="shared" ref="F10:AE10" si="3">F11+F12</f>
        <v>0</v>
      </c>
      <c r="G10" s="259">
        <f t="shared" si="3"/>
        <v>0</v>
      </c>
      <c r="H10" s="259">
        <f t="shared" si="3"/>
        <v>3.5</v>
      </c>
      <c r="I10" s="259">
        <f t="shared" si="3"/>
        <v>0</v>
      </c>
      <c r="J10" s="259">
        <f t="shared" si="3"/>
        <v>0</v>
      </c>
      <c r="K10" s="259">
        <f t="shared" si="3"/>
        <v>0</v>
      </c>
      <c r="L10" s="259">
        <f t="shared" si="3"/>
        <v>0</v>
      </c>
      <c r="M10" s="259">
        <f t="shared" si="3"/>
        <v>0</v>
      </c>
      <c r="N10" s="259">
        <f t="shared" si="3"/>
        <v>0</v>
      </c>
      <c r="O10" s="259">
        <f t="shared" si="3"/>
        <v>0</v>
      </c>
      <c r="P10" s="259">
        <f t="shared" si="3"/>
        <v>0</v>
      </c>
      <c r="Q10" s="259">
        <f t="shared" si="3"/>
        <v>0</v>
      </c>
      <c r="R10" s="259">
        <f t="shared" si="3"/>
        <v>0</v>
      </c>
      <c r="S10" s="259">
        <f t="shared" si="3"/>
        <v>0</v>
      </c>
      <c r="T10" s="259">
        <f t="shared" si="3"/>
        <v>0</v>
      </c>
      <c r="U10" s="259">
        <f t="shared" si="3"/>
        <v>0</v>
      </c>
      <c r="V10" s="259">
        <f t="shared" si="3"/>
        <v>0</v>
      </c>
      <c r="W10" s="259">
        <f t="shared" si="3"/>
        <v>0</v>
      </c>
      <c r="X10" s="259">
        <f t="shared" si="3"/>
        <v>0</v>
      </c>
      <c r="Y10" s="259">
        <f t="shared" si="3"/>
        <v>0.60000000000000009</v>
      </c>
      <c r="Z10" s="259">
        <f t="shared" si="3"/>
        <v>5.1199999999999992</v>
      </c>
      <c r="AA10" s="259">
        <f t="shared" si="3"/>
        <v>1.51</v>
      </c>
      <c r="AB10" s="259">
        <f t="shared" si="3"/>
        <v>22.54</v>
      </c>
      <c r="AC10" s="259">
        <f t="shared" si="3"/>
        <v>0.3</v>
      </c>
      <c r="AD10" s="259">
        <f t="shared" si="3"/>
        <v>12.67</v>
      </c>
      <c r="AE10" s="259">
        <f t="shared" si="3"/>
        <v>4.5399999999999991</v>
      </c>
    </row>
    <row r="11" spans="1:31" s="264" customFormat="1">
      <c r="A11" s="260"/>
      <c r="B11" s="260" t="s">
        <v>308</v>
      </c>
      <c r="C11" s="261" t="s">
        <v>44</v>
      </c>
      <c r="D11" s="262">
        <f t="shared" si="2"/>
        <v>44.839999999999996</v>
      </c>
      <c r="E11" s="263">
        <f>SUMIF('PL KH 2A'!$J$7:$J$880,"Vĩnh Hoà",'PL KH 2A'!$N$7:$N$880)</f>
        <v>0</v>
      </c>
      <c r="F11" s="263">
        <f>SUMIF('PL KH 2A'!$J$7:$J$880,"Vĩnh Hải",'PL KH 2A'!$N$7:$N$880)</f>
        <v>0</v>
      </c>
      <c r="G11" s="263">
        <f>SUMIF('PL KH 2A'!$J$7:$J$880,"Vĩnh Phước",'PL KH 2A'!$N$7:$N$880)</f>
        <v>0</v>
      </c>
      <c r="H11" s="263">
        <f>SUMIF('PL KH 2A'!$J$7:$J$880,"Ngọc Hiệp",'PL KH 2A'!$N$7:$N$880)</f>
        <v>3.5</v>
      </c>
      <c r="I11" s="263">
        <f>SUMIF('PL KH 2A'!$J$7:$J$880,"Vĩnh Thọ",'PL KH 2A'!$N$7:$N$880)</f>
        <v>0</v>
      </c>
      <c r="J11" s="263">
        <f>SUMIF('PL KH 2A'!$J$7:$J$880,"Xương Huân",'PL KH 2A'!$N$7:$N$880)</f>
        <v>0</v>
      </c>
      <c r="K11" s="263">
        <f>SUMIF('PL KH 2A'!$J$7:$J$880,"Vạn Thắng",'PL KH 2A'!$N$7:$N$880)</f>
        <v>0</v>
      </c>
      <c r="L11" s="263">
        <f>SUMIF('PL KH 2A'!$J$7:$J$880,"Vạn Thạnh",'PL KH 2A'!$N$7:$N$880)</f>
        <v>0</v>
      </c>
      <c r="M11" s="263">
        <f>SUMIF('PL KH 2A'!$J$7:$J$880,"Phương Sài",'PL KH 2A'!$N$7:$N$880)</f>
        <v>0</v>
      </c>
      <c r="N11" s="263">
        <f>SUMIF('PL KH 2A'!$J$7:$J$880,"Phương Sơn",'PL KH 2A'!$N$7:$N$880)</f>
        <v>0</v>
      </c>
      <c r="O11" s="263">
        <f>SUMIF('PL KH 2A'!$J$7:$J$880,"Phước Hải",'PL KH 2A'!$N$7:$N$880)</f>
        <v>0</v>
      </c>
      <c r="P11" s="263">
        <f>SUMIF('PL KH 2A'!$J$7:$J$880,"Phước Tân",'PL KH 2A'!$N$7:$N$880)</f>
        <v>0</v>
      </c>
      <c r="Q11" s="263">
        <f>SUMIF('PL KH 2A'!$J$7:$J$880,"Lộc Thọ",'PL KH 2A'!$N$7:$N$880)</f>
        <v>0</v>
      </c>
      <c r="R11" s="263">
        <f>SUMIF('PL KH 2A'!$J$7:$J$880,"Phước Tiến",'PL KH 2A'!$N$7:$N$880)</f>
        <v>0</v>
      </c>
      <c r="S11" s="263">
        <f>SUMIF('PL KH 2A'!$J$7:$J$880,"Tân Lập",'PL KH 2A'!$N$7:$N$880)</f>
        <v>0</v>
      </c>
      <c r="T11" s="263">
        <f>SUMIF('PL KH 2A'!$J$7:$J$880,"Phước Hoà",'PL KH 2A'!$N$7:$N$880)</f>
        <v>0</v>
      </c>
      <c r="U11" s="263">
        <f>SUMIF('PL KH 2A'!$J$7:$J$880,"Vĩnh Nguyên",'PL KH 2A'!$N$7:$N$880)</f>
        <v>0</v>
      </c>
      <c r="V11" s="263">
        <f>SUMIF('PL KH 2A'!$J$7:$J$880,"Phước Long",'PL KH 2A'!$N$7:$N$880)</f>
        <v>0</v>
      </c>
      <c r="W11" s="263">
        <f>SUMIF('PL KH 2A'!$J$7:$J$880,"Vĩnh Trường",'PL KH 2A'!$N$7:$N$880)</f>
        <v>0</v>
      </c>
      <c r="X11" s="263">
        <f>SUMIF('PL KH 2A'!$J$7:$J$880,"Vĩnh Lương",'PL KH 2A'!$N$7:$N$880)</f>
        <v>0</v>
      </c>
      <c r="Y11" s="263">
        <f>SUMIF('PL KH 2A'!$J$7:$J$880,"Vĩnh Phương",'PL KH 2A'!$N$7:$N$880)</f>
        <v>0.59000000000000008</v>
      </c>
      <c r="Z11" s="263">
        <f>SUMIF('PL KH 2A'!$J$7:$J$880,"Vĩnh Ngọc",'PL KH 2A'!$N$7:$N$880)</f>
        <v>3.7299999999999995</v>
      </c>
      <c r="AA11" s="263">
        <f>SUMIF('PL KH 2A'!$J$7:$J$880,"Vĩnh Thạnh",'PL KH 2A'!$N$7:$N$880)</f>
        <v>1.51</v>
      </c>
      <c r="AB11" s="263">
        <f>SUMIF('PL KH 2A'!$J$7:$J$880,"Vĩnh Trung",'PL KH 2A'!$N$7:$N$880)</f>
        <v>22.54</v>
      </c>
      <c r="AC11" s="263">
        <f>SUMIF('PL KH 2A'!$J$7:$J$880,"Vĩnh Hiệp",'PL KH 2A'!$N$7:$N$880)</f>
        <v>0.3</v>
      </c>
      <c r="AD11" s="263">
        <f>SUMIF('PL KH 2A'!$J$7:$J$880,"Vĩnh Thái",'PL KH 2A'!$N$7:$N$880)</f>
        <v>12.67</v>
      </c>
      <c r="AE11" s="263">
        <f>SUMIF('PL KH 2A'!$J$7:$J$880,"Phước Đồng",'PL KH 2A'!$N$7:$N$880)</f>
        <v>0</v>
      </c>
    </row>
    <row r="12" spans="1:31" s="264" customFormat="1">
      <c r="A12" s="260"/>
      <c r="B12" s="260" t="s">
        <v>409</v>
      </c>
      <c r="C12" s="261" t="s">
        <v>246</v>
      </c>
      <c r="D12" s="262">
        <f t="shared" si="2"/>
        <v>5.9399999999999995</v>
      </c>
      <c r="E12" s="265">
        <f>SUMIF('PL KH 2A'!$J$7:$J$880,"Vĩnh Hoà",'PL KH 2A'!$O$7:$O$880)</f>
        <v>0</v>
      </c>
      <c r="F12" s="265">
        <f>SUMIF('PL KH 2A'!$J$7:$J$880,"Vĩnh Hải",'PL KH 2A'!$O$7:$O$880)</f>
        <v>0</v>
      </c>
      <c r="G12" s="265">
        <f>SUMIF('PL KH 2A'!$J$7:$J$880,"Vĩnh Phước",'PL KH 2A'!$O$7:$O$880)</f>
        <v>0</v>
      </c>
      <c r="H12" s="265">
        <f>SUMIF('PL KH 2A'!$J$7:$J$880,"Ngọc Hiệp",'PL KH 2A'!$O$7:$O$880)</f>
        <v>0</v>
      </c>
      <c r="I12" s="265">
        <f>SUMIF('PL KH 2A'!$J$7:$J$880,"Vĩnh Thọ",'PL KH 2A'!$O$7:$O$880)</f>
        <v>0</v>
      </c>
      <c r="J12" s="265">
        <f>SUMIF('PL KH 2A'!$J$7:$J$880,"Xương Huân",'PL KH 2A'!$O$7:$O$880)</f>
        <v>0</v>
      </c>
      <c r="K12" s="265">
        <f>SUMIF('PL KH 2A'!$J$7:$J$880,"Vạn Thắng",'PL KH 2A'!$O$7:$O$880)</f>
        <v>0</v>
      </c>
      <c r="L12" s="265">
        <f>SUMIF('PL KH 2A'!$J$7:$J$880,"Vạn Thạnh",'PL KH 2A'!$O$7:$O$880)</f>
        <v>0</v>
      </c>
      <c r="M12" s="265">
        <f>SUMIF('PL KH 2A'!$J$7:$J$880,"Phương Sài",'PL KH 2A'!$O$7:$O$880)</f>
        <v>0</v>
      </c>
      <c r="N12" s="265">
        <f>SUMIF('PL KH 2A'!$J$7:$J$880,"Phương Sơn",'PL KH 2A'!$O$7:$O$880)</f>
        <v>0</v>
      </c>
      <c r="O12" s="265">
        <f>SUMIF('PL KH 2A'!$J$7:$J$880,"Phước Hải",'PL KH 2A'!$O$7:$O$880)</f>
        <v>0</v>
      </c>
      <c r="P12" s="265">
        <f>SUMIF('PL KH 2A'!$J$7:$J$880,"Phước Tân",'PL KH 2A'!$O$7:$O$880)</f>
        <v>0</v>
      </c>
      <c r="Q12" s="265">
        <f>SUMIF('PL KH 2A'!$J$7:$J$880,"Lộc Thọ",'PL KH 2A'!$O$7:$O$880)</f>
        <v>0</v>
      </c>
      <c r="R12" s="265">
        <f>SUMIF('PL KH 2A'!$J$7:$J$880,"Phước Tiến",'PL KH 2A'!$O$7:$O$880)</f>
        <v>0</v>
      </c>
      <c r="S12" s="265">
        <f>SUMIF('PL KH 2A'!$J$7:$J$880,"Tân Lập",'PL KH 2A'!$O$7:$O$880)</f>
        <v>0</v>
      </c>
      <c r="T12" s="265">
        <f>SUMIF('PL KH 2A'!$J$7:$J$880,"Phước Hoà",'PL KH 2A'!$O$7:$O$880)</f>
        <v>0</v>
      </c>
      <c r="U12" s="265">
        <f>SUMIF('PL KH 2A'!$J$7:$J$880,"Vĩnh Nguyên",'PL KH 2A'!$O$7:$O$880)</f>
        <v>0</v>
      </c>
      <c r="V12" s="265">
        <f>SUMIF('PL KH 2A'!$J$7:$J$880,"Phước Long",'PL KH 2A'!$O$7:$O$880)</f>
        <v>0</v>
      </c>
      <c r="W12" s="265">
        <f>SUMIF('PL KH 2A'!$J$7:$J$880,"Vĩnh Trường",'PL KH 2A'!$O$7:$O$880)</f>
        <v>0</v>
      </c>
      <c r="X12" s="265">
        <f>SUMIF('PL KH 2A'!$J$7:$J$880,"Vĩnh Lương",'PL KH 2A'!$O$7:$O$880)</f>
        <v>0</v>
      </c>
      <c r="Y12" s="265">
        <f>SUMIF('PL KH 2A'!$J$7:$J$880,"Vĩnh Phương",'PL KH 2A'!$O$7:$O$880)</f>
        <v>0.01</v>
      </c>
      <c r="Z12" s="265">
        <f>SUMIF('PL KH 2A'!$J$7:$J$880,"Vĩnh Ngọc",'PL KH 2A'!$O$7:$O$880)</f>
        <v>1.39</v>
      </c>
      <c r="AA12" s="265">
        <f>SUMIF('PL KH 2A'!$J$7:$J$880,"Vĩnh Thạnh",'PL KH 2A'!$O$7:$O$880)</f>
        <v>0</v>
      </c>
      <c r="AB12" s="265">
        <f>SUMIF('PL KH 2A'!$J$7:$J$880,"Vĩnh Trung",'PL KH 2A'!$O$7:$O$880)</f>
        <v>0</v>
      </c>
      <c r="AC12" s="265">
        <f>SUMIF('PL KH 2A'!$J$7:$J$880,"Vĩnh Hiệp",'PL KH 2A'!$O$7:$O$880)</f>
        <v>0</v>
      </c>
      <c r="AD12" s="265">
        <f>SUMIF('PL KH 2A'!$J$7:$J$880,"Vĩnh Thái",'PL KH 2A'!$O$7:$O$880)</f>
        <v>0</v>
      </c>
      <c r="AE12" s="265">
        <f>SUMIF('PL KH 2A'!$J$7:$J$880,"Phước Đồng",'PL KH 2A'!$O$7:$O$880)</f>
        <v>4.5399999999999991</v>
      </c>
    </row>
    <row r="13" spans="1:31">
      <c r="A13" s="256" t="s">
        <v>45</v>
      </c>
      <c r="B13" s="256" t="s">
        <v>46</v>
      </c>
      <c r="C13" s="257" t="s">
        <v>6</v>
      </c>
      <c r="D13" s="258">
        <f t="shared" si="2"/>
        <v>26.170000000000005</v>
      </c>
      <c r="E13" s="259">
        <f>SUMIF('PL KH 2A'!$J$7:$J$880,"Vĩnh Hoà",'PL KH 2A'!$Q$7:$Q$880)</f>
        <v>0</v>
      </c>
      <c r="F13" s="259">
        <f>SUMIF('PL KH 2A'!$J$7:$J$880,"Vĩnh Hải",'PL KH 2A'!$Q$7:$Q$880)</f>
        <v>7.01</v>
      </c>
      <c r="G13" s="259">
        <f>SUMIF('PL KH 2A'!$J$7:$J$880,"Vĩnh Phước",'PL KH 2A'!$Q$7:$Q$880)</f>
        <v>0</v>
      </c>
      <c r="H13" s="259">
        <f>SUMIF('PL KH 2A'!$J$7:$J$880,"Ngọc Hiệp",'PL KH 2A'!$Q$7:$Q$880)</f>
        <v>0.38</v>
      </c>
      <c r="I13" s="259">
        <f>SUMIF('PL KH 2A'!$J$7:$J$880,"Vĩnh Thọ",'PL KH 2A'!$Q$7:$Q$880)</f>
        <v>0</v>
      </c>
      <c r="J13" s="259">
        <f>SUMIF('PL KH 2A'!$J$7:$J$880,"Xương Huân",'PL KH 2A'!$Q$7:$Q$880)</f>
        <v>0</v>
      </c>
      <c r="K13" s="259">
        <f>SUMIF('PL KH 2A'!$J$7:$J$880,"Vạn Thắng",'PL KH 2A'!$Q$7:$Q$880)</f>
        <v>0</v>
      </c>
      <c r="L13" s="259">
        <f>SUMIF('PL KH 2A'!$J$7:$J$880,"Vạn Thạnh",'PL KH 2A'!$Q$7:$Q$880)</f>
        <v>0</v>
      </c>
      <c r="M13" s="259">
        <f>SUMIF('PL KH 2A'!$J$7:$J$880,"Phương Sài",'PL KH 2A'!$Q$7:$Q$880)</f>
        <v>0</v>
      </c>
      <c r="N13" s="259">
        <f>SUMIF('PL KH 2A'!$J$7:$J$880,"Phương Sơn",'PL KH 2A'!$Q$7:$Q$880)</f>
        <v>0</v>
      </c>
      <c r="O13" s="259">
        <f>SUMIF('PL KH 2A'!$J$7:$J$880,"Phước Hải",'PL KH 2A'!$Q$7:$Q$880)</f>
        <v>0.34</v>
      </c>
      <c r="P13" s="259">
        <f>SUMIF('PL KH 2A'!$J$7:$J$880,"Phước Tân",'PL KH 2A'!$Q$7:$Q$880)</f>
        <v>0</v>
      </c>
      <c r="Q13" s="259">
        <f>SUMIF('PL KH 2A'!$J$7:$J$880,"Lộc Thọ",'PL KH 2A'!$Q$7:$Q$880)</f>
        <v>0</v>
      </c>
      <c r="R13" s="259">
        <f>SUMIF('PL KH 2A'!$J$7:$J$880,"Phước Tiến",'PL KH 2A'!$Q$7:$Q$880)</f>
        <v>0</v>
      </c>
      <c r="S13" s="259">
        <f>SUMIF('PL KH 2A'!$J$7:$J$880,"Tân Lập",'PL KH 2A'!$Q$7:$Q$880)</f>
        <v>0</v>
      </c>
      <c r="T13" s="259">
        <f>SUMIF('PL KH 2A'!$J$7:$J$880,"Phước Hoà",'PL KH 2A'!$Q$7:$Q$880)</f>
        <v>0</v>
      </c>
      <c r="U13" s="259">
        <f>SUMIF('PL KH 2A'!$J$7:$J$880,"Vĩnh Nguyên",'PL KH 2A'!$Q$7:$Q$880)</f>
        <v>0.3</v>
      </c>
      <c r="V13" s="259">
        <f>SUMIF('PL KH 2A'!$J$7:$J$880,"Phước Long",'PL KH 2A'!$Q$7:$Q$880)</f>
        <v>6.4300000000000006</v>
      </c>
      <c r="W13" s="259">
        <f>SUMIF('PL KH 2A'!$J$7:$J$880,"Vĩnh Trường",'PL KH 2A'!$Q$7:$Q$880)</f>
        <v>0.78</v>
      </c>
      <c r="X13" s="259">
        <f>SUMIF('PL KH 2A'!$J$7:$J$880,"Vĩnh Lương",'PL KH 2A'!$Q$7:$Q$880)</f>
        <v>0.2</v>
      </c>
      <c r="Y13" s="259">
        <f>SUMIF('PL KH 2A'!$J$7:$J$880,"Vĩnh Phương",'PL KH 2A'!$Q$7:$Q$880)</f>
        <v>3.61</v>
      </c>
      <c r="Z13" s="259">
        <f>SUMIF('PL KH 2A'!$J$7:$J$880,"Vĩnh Ngọc",'PL KH 2A'!$Q$7:$Q$880)</f>
        <v>1.19</v>
      </c>
      <c r="AA13" s="259">
        <f>SUMIF('PL KH 2A'!$J$7:$J$880,"Vĩnh Thạnh",'PL KH 2A'!$Q$7:$Q$880)</f>
        <v>0</v>
      </c>
      <c r="AB13" s="259">
        <f>SUMIF('PL KH 2A'!$J$7:$J$880,"Vĩnh Trung",'PL KH 2A'!$Q$7:$Q$880)</f>
        <v>0.76</v>
      </c>
      <c r="AC13" s="259">
        <f>SUMIF('PL KH 2A'!$J$7:$J$880,"Vĩnh Hiệp",'PL KH 2A'!$Q$7:$Q$880)</f>
        <v>7.0000000000000007E-2</v>
      </c>
      <c r="AD13" s="259">
        <f>SUMIF('PL KH 2A'!$J$7:$J$880,"Vĩnh Thái",'PL KH 2A'!$Q$7:$Q$880)</f>
        <v>2.6000000000000005</v>
      </c>
      <c r="AE13" s="259">
        <f>SUMIF('PL KH 2A'!$J$7:$J$880,"Phước Đồng",'PL KH 2A'!$Q$7:$Q$880)</f>
        <v>2.5000000000000004</v>
      </c>
    </row>
    <row r="14" spans="1:31">
      <c r="A14" s="256" t="s">
        <v>47</v>
      </c>
      <c r="B14" s="256" t="s">
        <v>48</v>
      </c>
      <c r="C14" s="257" t="s">
        <v>7</v>
      </c>
      <c r="D14" s="258">
        <f t="shared" si="2"/>
        <v>95.02297999999999</v>
      </c>
      <c r="E14" s="259">
        <f>SUMIF('PL KH 2A'!$J$7:$J$880,"Vĩnh Hoà",'PL KH 2A'!$R$7:$R$880)</f>
        <v>1.9800000000000002</v>
      </c>
      <c r="F14" s="259">
        <f>SUMIF('PL KH 2A'!$J$7:$J$880,"Vĩnh Hải",'PL KH 2A'!$R$7:$R$880)</f>
        <v>1.3499999999999999</v>
      </c>
      <c r="G14" s="259">
        <f>SUMIF('PL KH 2A'!$J$7:$J$880,"Vĩnh Phước",'PL KH 2A'!$R$7:$R$880)</f>
        <v>0</v>
      </c>
      <c r="H14" s="259">
        <f>SUMIF('PL KH 2A'!$J$7:$J$880,"Ngọc Hiệp",'PL KH 2A'!$R$7:$R$880)</f>
        <v>3.23</v>
      </c>
      <c r="I14" s="259">
        <f>SUMIF('PL KH 2A'!$J$7:$J$880,"Vĩnh Thọ",'PL KH 2A'!$R$7:$R$880)</f>
        <v>0</v>
      </c>
      <c r="J14" s="259">
        <f>SUMIF('PL KH 2A'!$J$7:$J$880,"Xương Huân",'PL KH 2A'!$R$7:$R$880)</f>
        <v>0</v>
      </c>
      <c r="K14" s="259">
        <f>SUMIF('PL KH 2A'!$J$7:$J$880,"Vạn Thắng",'PL KH 2A'!$R$7:$R$880)</f>
        <v>0</v>
      </c>
      <c r="L14" s="259">
        <f>SUMIF('PL KH 2A'!$J$7:$J$880,"Vạn Thạnh",'PL KH 2A'!$R$7:$R$880)</f>
        <v>0</v>
      </c>
      <c r="M14" s="259">
        <f>SUMIF('PL KH 2A'!$J$7:$J$880,"Phương Sài",'PL KH 2A'!$R$7:$R$880)</f>
        <v>0</v>
      </c>
      <c r="N14" s="259">
        <f>SUMIF('PL KH 2A'!$J$7:$J$880,"Phương Sơn",'PL KH 2A'!$R$7:$R$880)</f>
        <v>0</v>
      </c>
      <c r="O14" s="259">
        <f>SUMIF('PL KH 2A'!$J$7:$J$880,"Phước Hải",'PL KH 2A'!$R$7:$R$880)</f>
        <v>0.1</v>
      </c>
      <c r="P14" s="259">
        <f>SUMIF('PL KH 2A'!$J$7:$J$880,"Phước Tân",'PL KH 2A'!$R$7:$R$880)</f>
        <v>0</v>
      </c>
      <c r="Q14" s="259">
        <f>SUMIF('PL KH 2A'!$J$7:$J$880,"Lộc Thọ",'PL KH 2A'!$R$7:$R$880)</f>
        <v>0</v>
      </c>
      <c r="R14" s="259">
        <f>SUMIF('PL KH 2A'!$J$7:$J$880,"Phước Tiến",'PL KH 2A'!$R$7:$R$880)</f>
        <v>0</v>
      </c>
      <c r="S14" s="259">
        <f>SUMIF('PL KH 2A'!$J$7:$J$880,"Tân Lập",'PL KH 2A'!$R$7:$R$880)</f>
        <v>0</v>
      </c>
      <c r="T14" s="259">
        <f>SUMIF('PL KH 2A'!$J$7:$J$880,"Phước Hoà",'PL KH 2A'!$R$7:$R$880)</f>
        <v>0</v>
      </c>
      <c r="U14" s="259">
        <f>SUMIF('PL KH 2A'!$J$7:$J$880,"Vĩnh Nguyên",'PL KH 2A'!$R$7:$R$880)</f>
        <v>0</v>
      </c>
      <c r="V14" s="259">
        <f>SUMIF('PL KH 2A'!$J$7:$J$880,"Phước Long",'PL KH 2A'!$R$7:$R$880)</f>
        <v>2.79298</v>
      </c>
      <c r="W14" s="259">
        <f>SUMIF('PL KH 2A'!$J$7:$J$880,"Vĩnh Trường",'PL KH 2A'!$R$7:$R$880)</f>
        <v>0</v>
      </c>
      <c r="X14" s="259">
        <f>SUMIF('PL KH 2A'!$J$7:$J$880,"Vĩnh Lương",'PL KH 2A'!$R$7:$R$880)</f>
        <v>1.47</v>
      </c>
      <c r="Y14" s="259">
        <f>SUMIF('PL KH 2A'!$J$7:$J$880,"Vĩnh Phương",'PL KH 2A'!$R$7:$R$880)</f>
        <v>34.339999999999996</v>
      </c>
      <c r="Z14" s="259">
        <f>SUMIF('PL KH 2A'!$J$7:$J$880,"Vĩnh Ngọc",'PL KH 2A'!$R$7:$R$880)</f>
        <v>1.9699999999999998</v>
      </c>
      <c r="AA14" s="259">
        <f>SUMIF('PL KH 2A'!$J$7:$J$880,"Vĩnh Thạnh",'PL KH 2A'!$R$7:$R$880)</f>
        <v>0</v>
      </c>
      <c r="AB14" s="259">
        <f>SUMIF('PL KH 2A'!$J$7:$J$880,"Vĩnh Trung",'PL KH 2A'!$R$7:$R$880)</f>
        <v>20.410000000000004</v>
      </c>
      <c r="AC14" s="259">
        <f>SUMIF('PL KH 2A'!$J$7:$J$880,"Vĩnh Hiệp",'PL KH 2A'!$R$7:$R$880)</f>
        <v>0</v>
      </c>
      <c r="AD14" s="259">
        <f>SUMIF('PL KH 2A'!$J$7:$J$880,"Vĩnh Thái",'PL KH 2A'!$R$7:$R$880)</f>
        <v>11.02</v>
      </c>
      <c r="AE14" s="259">
        <f>SUMIF('PL KH 2A'!$J$7:$J$880,"Phước Đồng",'PL KH 2A'!$R$7:$R$880)</f>
        <v>16.36</v>
      </c>
    </row>
    <row r="15" spans="1:31">
      <c r="A15" s="256" t="s">
        <v>49</v>
      </c>
      <c r="B15" s="256" t="s">
        <v>50</v>
      </c>
      <c r="C15" s="257" t="s">
        <v>35</v>
      </c>
      <c r="D15" s="258">
        <f t="shared" si="2"/>
        <v>3.1</v>
      </c>
      <c r="E15" s="259">
        <f>SUMIF('PL KH 2A'!$J$7:$J$880,"Vĩnh Hoà",'PL KH 2A'!$S$7:$S$880)</f>
        <v>0</v>
      </c>
      <c r="F15" s="259">
        <f>SUMIF('PL KH 2A'!$J$7:$J$880,"Vĩnh Hải",'PL KH 2A'!$S$7:$S$880)</f>
        <v>0</v>
      </c>
      <c r="G15" s="259">
        <f>SUMIF('PL KH 2A'!$J$7:$J$880,"Vĩnh Phước",'PL KH 2A'!$S$7:$S$880)</f>
        <v>0</v>
      </c>
      <c r="H15" s="259">
        <f>SUMIF('PL KH 2A'!$J$7:$J$880,"Ngọc Hiệp",'PL KH 2A'!$S$7:$S$880)</f>
        <v>0</v>
      </c>
      <c r="I15" s="259">
        <f>SUMIF('PL KH 2A'!$J$7:$J$880,"Vĩnh Thọ",'PL KH 2A'!$S$7:$S$880)</f>
        <v>0</v>
      </c>
      <c r="J15" s="259">
        <f>SUMIF('PL KH 2A'!$J$7:$J$880,"Xương Huân",'PL KH 2A'!$S$7:$S$880)</f>
        <v>0</v>
      </c>
      <c r="K15" s="259">
        <f>SUMIF('PL KH 2A'!$J$7:$J$880,"Vạn Thắng",'PL KH 2A'!$S$7:$S$880)</f>
        <v>0</v>
      </c>
      <c r="L15" s="259">
        <f>SUMIF('PL KH 2A'!$J$7:$J$880,"Vạn Thạnh",'PL KH 2A'!$S$7:$S$880)</f>
        <v>0</v>
      </c>
      <c r="M15" s="259">
        <f>SUMIF('PL KH 2A'!$J$7:$J$880,"Phương Sài",'PL KH 2A'!$S$7:$S$880)</f>
        <v>0</v>
      </c>
      <c r="N15" s="259">
        <f>SUMIF('PL KH 2A'!$J$7:$J$880,"Phương Sơn",'PL KH 2A'!$S$7:$S$880)</f>
        <v>0</v>
      </c>
      <c r="O15" s="259">
        <f>SUMIF('PL KH 2A'!$J$7:$J$880,"Phước Hải",'PL KH 2A'!$S$7:$S$880)</f>
        <v>0</v>
      </c>
      <c r="P15" s="259">
        <f>SUMIF('PL KH 2A'!$J$7:$J$880,"Phước Tân",'PL KH 2A'!$S$7:$S$880)</f>
        <v>0</v>
      </c>
      <c r="Q15" s="259">
        <f>SUMIF('PL KH 2A'!$J$7:$J$880,"Lộc Thọ",'PL KH 2A'!$S$7:$S$880)</f>
        <v>0</v>
      </c>
      <c r="R15" s="259">
        <f>SUMIF('PL KH 2A'!$J$7:$J$880,"Phước Tiến",'PL KH 2A'!$S$7:$S$880)</f>
        <v>0</v>
      </c>
      <c r="S15" s="259">
        <f>SUMIF('PL KH 2A'!$J$7:$J$880,"Tân Lập",'PL KH 2A'!$S$7:$S$880)</f>
        <v>0</v>
      </c>
      <c r="T15" s="259">
        <f>SUMIF('PL KH 2A'!$J$7:$J$880,"Phước Hoà",'PL KH 2A'!$S$7:$S$880)</f>
        <v>0</v>
      </c>
      <c r="U15" s="259">
        <f>SUMIF('PL KH 2A'!$J$7:$J$880,"Vĩnh Nguyên",'PL KH 2A'!$S$7:$S$880)</f>
        <v>0</v>
      </c>
      <c r="V15" s="259">
        <f>SUMIF('PL KH 2A'!$J$7:$J$880,"Phước Long",'PL KH 2A'!$S$7:$S$880)</f>
        <v>0</v>
      </c>
      <c r="W15" s="259">
        <f>SUMIF('PL KH 2A'!$J$7:$J$880,"Vĩnh Trường",'PL KH 2A'!$S$7:$S$880)</f>
        <v>0</v>
      </c>
      <c r="X15" s="259">
        <f>SUMIF('PL KH 2A'!$J$7:$J$880,"Vĩnh Lương",'PL KH 2A'!$S$7:$S$880)</f>
        <v>3.1</v>
      </c>
      <c r="Y15" s="259">
        <f>SUMIF('PL KH 2A'!$J$7:$J$880,"Vĩnh Phương",'PL KH 2A'!$S$7:$S$880)</f>
        <v>0</v>
      </c>
      <c r="Z15" s="259">
        <f>SUMIF('PL KH 2A'!$J$7:$J$880,"Vĩnh Ngọc",'PL KH 2A'!$S$7:$S$880)</f>
        <v>0</v>
      </c>
      <c r="AA15" s="259">
        <f>SUMIF('PL KH 2A'!$J$7:$J$880,"Vĩnh Thạnh",'PL KH 2A'!$S$7:$S$880)</f>
        <v>0</v>
      </c>
      <c r="AB15" s="259">
        <f>SUMIF('PL KH 2A'!$J$7:$J$880,"Vĩnh Trung",'PL KH 2A'!$S$7:$S$880)</f>
        <v>0</v>
      </c>
      <c r="AC15" s="259">
        <f>SUMIF('PL KH 2A'!$J$7:$J$880,"Vĩnh Hiệp",'PL KH 2A'!$S$7:$S$880)</f>
        <v>0</v>
      </c>
      <c r="AD15" s="259">
        <f>SUMIF('PL KH 2A'!$J$7:$J$880,"Vĩnh Thái",'PL KH 2A'!$S$7:$S$880)</f>
        <v>0</v>
      </c>
      <c r="AE15" s="259">
        <f>SUMIF('PL KH 2A'!$J$7:$J$880,"Phước Đồng",'PL KH 2A'!$S$7:$S$880)</f>
        <v>0</v>
      </c>
    </row>
    <row r="16" spans="1:31">
      <c r="A16" s="256" t="s">
        <v>51</v>
      </c>
      <c r="B16" s="256" t="s">
        <v>52</v>
      </c>
      <c r="C16" s="257" t="s">
        <v>36</v>
      </c>
      <c r="D16" s="258">
        <f t="shared" si="2"/>
        <v>0</v>
      </c>
      <c r="E16" s="259">
        <f>SUMIF('PL KH 2A'!$J$7:$J$880,"Vĩnh Hoà",'PL KH 2A'!$T$7:$T$880)</f>
        <v>0</v>
      </c>
      <c r="F16" s="259">
        <f>SUMIF('PL KH 2A'!$J$7:$J$880,"Vĩnh Hải",'PL KH 2A'!$T$7:$T$880)</f>
        <v>0</v>
      </c>
      <c r="G16" s="259">
        <f>SUMIF('PL KH 2A'!$J$7:$J$880,"Vĩnh Phước",'PL KH 2A'!$T$7:$T$880)</f>
        <v>0</v>
      </c>
      <c r="H16" s="259">
        <f>SUMIF('PL KH 2A'!$J$7:$J$880,"Ngọc Hiệp",'PL KH 2A'!$T$7:$T$880)</f>
        <v>0</v>
      </c>
      <c r="I16" s="259">
        <f>SUMIF('PL KH 2A'!$J$7:$J$880,"Vĩnh Thọ",'PL KH 2A'!$T$7:$T$880)</f>
        <v>0</v>
      </c>
      <c r="J16" s="259">
        <f>SUMIF('PL KH 2A'!$J$7:$J$880,"Xương Huân",'PL KH 2A'!$T$7:$T$880)</f>
        <v>0</v>
      </c>
      <c r="K16" s="259">
        <f>SUMIF('PL KH 2A'!$J$7:$J$880,"Vạn Thắng",'PL KH 2A'!$T$7:$T$880)</f>
        <v>0</v>
      </c>
      <c r="L16" s="259">
        <f>SUMIF('PL KH 2A'!$J$7:$J$880,"Vạn Thạnh",'PL KH 2A'!$T$7:$T$880)</f>
        <v>0</v>
      </c>
      <c r="M16" s="259">
        <f>SUMIF('PL KH 2A'!$J$7:$J$880,"Phương Sài",'PL KH 2A'!$T$7:$T$880)</f>
        <v>0</v>
      </c>
      <c r="N16" s="259">
        <f>SUMIF('PL KH 2A'!$J$7:$J$880,"Phương Sơn",'PL KH 2A'!$T$7:$T$880)</f>
        <v>0</v>
      </c>
      <c r="O16" s="259">
        <f>SUMIF('PL KH 2A'!$J$7:$J$880,"Phước Hải",'PL KH 2A'!$T$7:$T$880)</f>
        <v>0</v>
      </c>
      <c r="P16" s="259">
        <f>SUMIF('PL KH 2A'!$J$7:$J$880,"Phước Tân",'PL KH 2A'!$T$7:$T$880)</f>
        <v>0</v>
      </c>
      <c r="Q16" s="259">
        <f>SUMIF('PL KH 2A'!$J$7:$J$880,"Lộc Thọ",'PL KH 2A'!$T$7:$T$880)</f>
        <v>0</v>
      </c>
      <c r="R16" s="259">
        <f>SUMIF('PL KH 2A'!$J$7:$J$880,"Phước Tiến",'PL KH 2A'!$T$7:$T$880)</f>
        <v>0</v>
      </c>
      <c r="S16" s="259">
        <f>SUMIF('PL KH 2A'!$J$7:$J$880,"Tân Lập",'PL KH 2A'!$T$7:$T$880)</f>
        <v>0</v>
      </c>
      <c r="T16" s="259">
        <f>SUMIF('PL KH 2A'!$J$7:$J$880,"Phước Hoà",'PL KH 2A'!$T$7:$T$880)</f>
        <v>0</v>
      </c>
      <c r="U16" s="259">
        <f>SUMIF('PL KH 2A'!$J$7:$J$880,"Vĩnh Nguyên",'PL KH 2A'!$T$7:$T$880)</f>
        <v>0</v>
      </c>
      <c r="V16" s="259">
        <f>SUMIF('PL KH 2A'!$J$7:$J$880,"Phước Long",'PL KH 2A'!$T$7:$T$880)</f>
        <v>0</v>
      </c>
      <c r="W16" s="259">
        <f>SUMIF('PL KH 2A'!$J$7:$J$880,"Vĩnh Trường",'PL KH 2A'!$T$7:$T$880)</f>
        <v>0</v>
      </c>
      <c r="X16" s="259">
        <f>SUMIF('PL KH 2A'!$J$7:$J$880,"Vĩnh Lương",'PL KH 2A'!$T$7:$T$880)</f>
        <v>0</v>
      </c>
      <c r="Y16" s="259">
        <f>SUMIF('PL KH 2A'!$J$7:$J$880,"Vĩnh Phương",'PL KH 2A'!$T$7:$T$880)</f>
        <v>0</v>
      </c>
      <c r="Z16" s="259">
        <f>SUMIF('PL KH 2A'!$J$7:$J$880,"Vĩnh Ngọc",'PL KH 2A'!$T$7:$T$880)</f>
        <v>0</v>
      </c>
      <c r="AA16" s="259">
        <f>SUMIF('PL KH 2A'!$J$7:$J$880,"Vĩnh Thạnh",'PL KH 2A'!$T$7:$T$880)</f>
        <v>0</v>
      </c>
      <c r="AB16" s="259">
        <f>SUMIF('PL KH 2A'!$J$7:$J$880,"Vĩnh Trung",'PL KH 2A'!$T$7:$T$880)</f>
        <v>0</v>
      </c>
      <c r="AC16" s="259">
        <f>SUMIF('PL KH 2A'!$J$7:$J$880,"Vĩnh Hiệp",'PL KH 2A'!$T$7:$T$880)</f>
        <v>0</v>
      </c>
      <c r="AD16" s="259">
        <f>SUMIF('PL KH 2A'!$J$7:$J$880,"Vĩnh Thái",'PL KH 2A'!$T$7:$T$880)</f>
        <v>0</v>
      </c>
      <c r="AE16" s="259">
        <f>SUMIF('PL KH 2A'!$J$7:$J$880,"Phước Đồng",'PL KH 2A'!$T$7:$T$880)</f>
        <v>0</v>
      </c>
    </row>
    <row r="17" spans="1:31">
      <c r="A17" s="256" t="s">
        <v>53</v>
      </c>
      <c r="B17" s="256" t="s">
        <v>54</v>
      </c>
      <c r="C17" s="257" t="s">
        <v>55</v>
      </c>
      <c r="D17" s="258">
        <f t="shared" si="2"/>
        <v>181.33800000000002</v>
      </c>
      <c r="E17" s="259">
        <f>SUMIF('PL KH 2A'!$J$7:$J$880,"Vĩnh Hoà",'PL KH 2A'!$U$7:$U$880)</f>
        <v>5.17</v>
      </c>
      <c r="F17" s="259">
        <f>SUMIF('PL KH 2A'!$J$7:$J$880,"Vĩnh Hải",'PL KH 2A'!$U$7:$U$880)</f>
        <v>13.99</v>
      </c>
      <c r="G17" s="259">
        <f>SUMIF('PL KH 2A'!$J$7:$J$880,"Vĩnh Phước",'PL KH 2A'!$U$7:$U$880)</f>
        <v>0.11</v>
      </c>
      <c r="H17" s="259">
        <f>SUMIF('PL KH 2A'!$J$7:$J$880,"Ngọc Hiệp",'PL KH 2A'!$U$7:$U$880)</f>
        <v>16.850000000000001</v>
      </c>
      <c r="I17" s="259">
        <f>SUMIF('PL KH 2A'!$J$7:$J$880,"Vĩnh Thọ",'PL KH 2A'!$U$7:$U$880)</f>
        <v>0</v>
      </c>
      <c r="J17" s="259">
        <f>SUMIF('PL KH 2A'!$J$7:$J$880,"Xương Huân",'PL KH 2A'!$U$7:$U$880)</f>
        <v>0</v>
      </c>
      <c r="K17" s="259">
        <f>SUMIF('PL KH 2A'!$J$7:$J$880,"Vạn Thắng",'PL KH 2A'!$U$7:$U$880)</f>
        <v>0</v>
      </c>
      <c r="L17" s="259">
        <f>SUMIF('PL KH 2A'!$J$7:$J$880,"Vạn Thạnh",'PL KH 2A'!$U$7:$U$880)</f>
        <v>0</v>
      </c>
      <c r="M17" s="259">
        <f>SUMIF('PL KH 2A'!$J$7:$J$880,"Phương Sài",'PL KH 2A'!$U$7:$U$880)</f>
        <v>0</v>
      </c>
      <c r="N17" s="259">
        <f>SUMIF('PL KH 2A'!$J$7:$J$880,"Phương Sơn",'PL KH 2A'!$U$7:$U$880)</f>
        <v>0</v>
      </c>
      <c r="O17" s="259">
        <f>SUMIF('PL KH 2A'!$J$7:$J$880,"Phước Hải",'PL KH 2A'!$U$7:$U$880)</f>
        <v>0</v>
      </c>
      <c r="P17" s="259">
        <f>SUMIF('PL KH 2A'!$J$7:$J$880,"Phước Tân",'PL KH 2A'!$U$7:$U$880)</f>
        <v>0</v>
      </c>
      <c r="Q17" s="259">
        <f>SUMIF('PL KH 2A'!$J$7:$J$880,"Lộc Thọ",'PL KH 2A'!$U$7:$U$880)</f>
        <v>0</v>
      </c>
      <c r="R17" s="259">
        <f>SUMIF('PL KH 2A'!$J$7:$J$880,"Phước Tiến",'PL KH 2A'!$U$7:$U$880)</f>
        <v>0</v>
      </c>
      <c r="S17" s="259">
        <f>SUMIF('PL KH 2A'!$J$7:$J$880,"Tân Lập",'PL KH 2A'!$U$7:$U$880)</f>
        <v>0</v>
      </c>
      <c r="T17" s="259">
        <f>SUMIF('PL KH 2A'!$J$7:$J$880,"Phước Hoà",'PL KH 2A'!$U$7:$U$880)</f>
        <v>0</v>
      </c>
      <c r="U17" s="259">
        <f>SUMIF('PL KH 2A'!$J$7:$J$880,"Vĩnh Nguyên",'PL KH 2A'!$U$7:$U$880)</f>
        <v>2.8499999999999996</v>
      </c>
      <c r="V17" s="259">
        <f>SUMIF('PL KH 2A'!$J$7:$J$880,"Phước Long",'PL KH 2A'!$U$7:$U$880)</f>
        <v>0</v>
      </c>
      <c r="W17" s="259">
        <f>SUMIF('PL KH 2A'!$J$7:$J$880,"Vĩnh Trường",'PL KH 2A'!$U$7:$U$880)</f>
        <v>1.1099999999999999</v>
      </c>
      <c r="X17" s="259">
        <f>SUMIF('PL KH 2A'!$J$7:$J$880,"Vĩnh Lương",'PL KH 2A'!$U$7:$U$880)</f>
        <v>0</v>
      </c>
      <c r="Y17" s="259">
        <f>SUMIF('PL KH 2A'!$J$7:$J$880,"Vĩnh Phương",'PL KH 2A'!$U$7:$U$880)</f>
        <v>21.830000000000002</v>
      </c>
      <c r="Z17" s="259">
        <f>SUMIF('PL KH 2A'!$J$7:$J$880,"Vĩnh Ngọc",'PL KH 2A'!$U$7:$U$880)</f>
        <v>0.03</v>
      </c>
      <c r="AA17" s="259">
        <f>SUMIF('PL KH 2A'!$J$7:$J$880,"Vĩnh Thạnh",'PL KH 2A'!$U$7:$U$880)</f>
        <v>0</v>
      </c>
      <c r="AB17" s="259">
        <f>SUMIF('PL KH 2A'!$J$7:$J$880,"Vĩnh Trung",'PL KH 2A'!$U$7:$U$880)</f>
        <v>33.950000000000003</v>
      </c>
      <c r="AC17" s="259">
        <f>SUMIF('PL KH 2A'!$J$7:$J$880,"Vĩnh Hiệp",'PL KH 2A'!$U$7:$U$880)</f>
        <v>0</v>
      </c>
      <c r="AD17" s="259">
        <f>SUMIF('PL KH 2A'!$J$7:$J$880,"Vĩnh Thái",'PL KH 2A'!$U$7:$U$880)</f>
        <v>46.959999999999994</v>
      </c>
      <c r="AE17" s="259">
        <f>SUMIF('PL KH 2A'!$J$7:$J$880,"Phước Đồng",'PL KH 2A'!$U$7:$U$880)</f>
        <v>38.488</v>
      </c>
    </row>
    <row r="18" spans="1:31">
      <c r="A18" s="256" t="s">
        <v>56</v>
      </c>
      <c r="B18" s="256" t="s">
        <v>309</v>
      </c>
      <c r="C18" s="257" t="s">
        <v>58</v>
      </c>
      <c r="D18" s="266">
        <f t="shared" si="2"/>
        <v>114.09307</v>
      </c>
      <c r="E18" s="259">
        <f>SUMIF('PL KH 2A'!$J$7:$J$880,"Vĩnh Hoà",'PL KH 2A'!$V$7:$V$880)</f>
        <v>0</v>
      </c>
      <c r="F18" s="259">
        <f>SUMIF('PL KH 2A'!$J$7:$J$880,"Vĩnh Hải",'PL KH 2A'!$V$7:$V$880)</f>
        <v>0</v>
      </c>
      <c r="G18" s="259">
        <f>SUMIF('PL KH 2A'!$J$7:$J$880,"Vĩnh Phước",'PL KH 2A'!$V$7:$V$880)</f>
        <v>0</v>
      </c>
      <c r="H18" s="259">
        <f>SUMIF('PL KH 2A'!$J$7:$J$880,"Ngọc Hiệp",'PL KH 2A'!$V$7:$V$880)</f>
        <v>1.1000000000000001</v>
      </c>
      <c r="I18" s="259">
        <f>SUMIF('PL KH 2A'!$J$7:$J$880,"Vĩnh Thọ",'PL KH 2A'!$V$7:$V$880)</f>
        <v>0</v>
      </c>
      <c r="J18" s="259">
        <f>SUMIF('PL KH 2A'!$J$7:$J$880,"Xương Huân",'PL KH 2A'!$V$7:$V$880)</f>
        <v>0</v>
      </c>
      <c r="K18" s="259">
        <f>SUMIF('PL KH 2A'!$J$7:$J$880,"Vạn Thắng",'PL KH 2A'!$V$7:$V$880)</f>
        <v>0</v>
      </c>
      <c r="L18" s="259">
        <f>SUMIF('PL KH 2A'!$J$7:$J$880,"Vạn Thạnh",'PL KH 2A'!$V$7:$V$880)</f>
        <v>0</v>
      </c>
      <c r="M18" s="259">
        <f>SUMIF('PL KH 2A'!$J$7:$J$880,"Phương Sài",'PL KH 2A'!$V$7:$V$880)</f>
        <v>0</v>
      </c>
      <c r="N18" s="259">
        <f>SUMIF('PL KH 2A'!$J$7:$J$880,"Phương Sơn",'PL KH 2A'!$V$7:$V$880)</f>
        <v>0</v>
      </c>
      <c r="O18" s="259">
        <f>SUMIF('PL KH 2A'!$J$7:$J$880,"Phước Hải",'PL KH 2A'!$V$7:$V$880)</f>
        <v>0</v>
      </c>
      <c r="P18" s="259">
        <f>SUMIF('PL KH 2A'!$J$7:$J$880,"Phước Tân",'PL KH 2A'!$V$7:$V$880)</f>
        <v>0</v>
      </c>
      <c r="Q18" s="259">
        <f>SUMIF('PL KH 2A'!$J$7:$J$880,"Lộc Thọ",'PL KH 2A'!$V$7:$V$880)</f>
        <v>0</v>
      </c>
      <c r="R18" s="259">
        <f>SUMIF('PL KH 2A'!$J$7:$J$880,"Phước Tiến",'PL KH 2A'!$V$7:$V$880)</f>
        <v>0</v>
      </c>
      <c r="S18" s="259">
        <f>SUMIF('PL KH 2A'!$J$7:$J$880,"Tân Lập",'PL KH 2A'!$V$7:$V$880)</f>
        <v>0</v>
      </c>
      <c r="T18" s="259">
        <f>SUMIF('PL KH 2A'!$J$7:$J$880,"Phước Hoà",'PL KH 2A'!$V$7:$V$880)</f>
        <v>0</v>
      </c>
      <c r="U18" s="259">
        <f>SUMIF('PL KH 2A'!$J$7:$J$880,"Vĩnh Nguyên",'PL KH 2A'!$V$7:$V$880)</f>
        <v>0</v>
      </c>
      <c r="V18" s="259">
        <f>SUMIF('PL KH 2A'!$J$7:$J$880,"Phước Long",'PL KH 2A'!$V$7:$V$880)</f>
        <v>0.02</v>
      </c>
      <c r="W18" s="259">
        <f>SUMIF('PL KH 2A'!$J$7:$J$880,"Vĩnh Trường",'PL KH 2A'!$V$7:$V$880)</f>
        <v>1.3199999999999998</v>
      </c>
      <c r="X18" s="259">
        <f>SUMIF('PL KH 2A'!$J$7:$J$880,"Vĩnh Lương",'PL KH 2A'!$V$7:$V$880)</f>
        <v>0</v>
      </c>
      <c r="Y18" s="259">
        <f>SUMIF('PL KH 2A'!$J$7:$J$880,"Vĩnh Phương",'PL KH 2A'!$V$7:$V$880)</f>
        <v>0</v>
      </c>
      <c r="Z18" s="259">
        <f>SUMIF('PL KH 2A'!$J$7:$J$880,"Vĩnh Ngọc",'PL KH 2A'!$V$7:$V$880)</f>
        <v>0.29307</v>
      </c>
      <c r="AA18" s="259">
        <f>SUMIF('PL KH 2A'!$J$7:$J$880,"Vĩnh Thạnh",'PL KH 2A'!$V$7:$V$880)</f>
        <v>0</v>
      </c>
      <c r="AB18" s="259">
        <f>SUMIF('PL KH 2A'!$J$7:$J$880,"Vĩnh Trung",'PL KH 2A'!$V$7:$V$880)</f>
        <v>0.01</v>
      </c>
      <c r="AC18" s="259">
        <f>SUMIF('PL KH 2A'!$J$7:$J$880,"Vĩnh Hiệp",'PL KH 2A'!$V$7:$V$880)</f>
        <v>0</v>
      </c>
      <c r="AD18" s="259">
        <f>SUMIF('PL KH 2A'!$J$7:$J$880,"Vĩnh Thái",'PL KH 2A'!$V$7:$V$880)</f>
        <v>93.38</v>
      </c>
      <c r="AE18" s="259">
        <f>SUMIF('PL KH 2A'!$J$7:$J$880,"Phước Đồng",'PL KH 2A'!$V$7:$V$880)</f>
        <v>17.97</v>
      </c>
    </row>
    <row r="19" spans="1:31">
      <c r="A19" s="256" t="s">
        <v>59</v>
      </c>
      <c r="B19" s="256" t="s">
        <v>310</v>
      </c>
      <c r="C19" s="257" t="s">
        <v>248</v>
      </c>
      <c r="D19" s="258">
        <f t="shared" si="2"/>
        <v>0</v>
      </c>
      <c r="E19" s="259">
        <f>SUMIF('PL KH 2A'!$J$7:$J$880,"Vĩnh Hoà",'PL KH 2A'!$W$7:$W$880)</f>
        <v>0</v>
      </c>
      <c r="F19" s="259">
        <f>SUMIF('PL KH 2A'!$J$7:$J$880,"Vĩnh Hải",'PL KH 2A'!$W$7:$W$880)</f>
        <v>0</v>
      </c>
      <c r="G19" s="259">
        <f>SUMIF('PL KH 2A'!$J$7:$J$880,"Vĩnh Phước",'PL KH 2A'!$W$7:$W$880)</f>
        <v>0</v>
      </c>
      <c r="H19" s="259">
        <f>SUMIF('PL KH 2A'!$J$7:$J$880,"Ngọc Hiệp",'PL KH 2A'!$W$7:$W$880)</f>
        <v>0</v>
      </c>
      <c r="I19" s="259">
        <f>SUMIF('PL KH 2A'!$J$7:$J$880,"Vĩnh Thọ",'PL KH 2A'!$W$7:$W$880)</f>
        <v>0</v>
      </c>
      <c r="J19" s="259">
        <f>SUMIF('PL KH 2A'!$J$7:$J$880,"Xương Huân",'PL KH 2A'!$W$7:$W$880)</f>
        <v>0</v>
      </c>
      <c r="K19" s="259">
        <f>SUMIF('PL KH 2A'!$J$7:$J$880,"Vạn Thắng",'PL KH 2A'!$W$7:$W$880)</f>
        <v>0</v>
      </c>
      <c r="L19" s="259">
        <f>SUMIF('PL KH 2A'!$J$7:$J$880,"Vạn Thạnh",'PL KH 2A'!$W$7:$W$880)</f>
        <v>0</v>
      </c>
      <c r="M19" s="259">
        <f>SUMIF('PL KH 2A'!$J$7:$J$880,"Phương Sài",'PL KH 2A'!$W$7:$W$880)</f>
        <v>0</v>
      </c>
      <c r="N19" s="259">
        <f>SUMIF('PL KH 2A'!$J$7:$J$880,"Phương Sơn",'PL KH 2A'!$W$7:$W$880)</f>
        <v>0</v>
      </c>
      <c r="O19" s="259">
        <f>SUMIF('PL KH 2A'!$J$7:$J$880,"Phước Hải",'PL KH 2A'!$W$7:$W$880)</f>
        <v>0</v>
      </c>
      <c r="P19" s="259">
        <f>SUMIF('PL KH 2A'!$J$7:$J$880,"Phước Tân",'PL KH 2A'!$W$7:$W$880)</f>
        <v>0</v>
      </c>
      <c r="Q19" s="259">
        <f>SUMIF('PL KH 2A'!$J$7:$J$880,"Lộc Thọ",'PL KH 2A'!$W$7:$W$880)</f>
        <v>0</v>
      </c>
      <c r="R19" s="259">
        <f>SUMIF('PL KH 2A'!$J$7:$J$880,"Phước Tiến",'PL KH 2A'!$W$7:$W$880)</f>
        <v>0</v>
      </c>
      <c r="S19" s="259">
        <f>SUMIF('PL KH 2A'!$J$7:$J$880,"Tân Lập",'PL KH 2A'!$W$7:$W$880)</f>
        <v>0</v>
      </c>
      <c r="T19" s="259">
        <f>SUMIF('PL KH 2A'!$J$7:$J$880,"Phước Hoà",'PL KH 2A'!$W$7:$W$880)</f>
        <v>0</v>
      </c>
      <c r="U19" s="259">
        <f>SUMIF('PL KH 2A'!$J$7:$J$880,"Vĩnh Nguyên",'PL KH 2A'!$W$7:$W$880)</f>
        <v>0</v>
      </c>
      <c r="V19" s="259">
        <f>SUMIF('PL KH 2A'!$J$7:$J$880,"Phước Long",'PL KH 2A'!$W$7:$W$880)</f>
        <v>0</v>
      </c>
      <c r="W19" s="259">
        <f>SUMIF('PL KH 2A'!$J$7:$J$880,"Vĩnh Trường",'PL KH 2A'!$W$7:$W$880)</f>
        <v>0</v>
      </c>
      <c r="X19" s="259">
        <f>SUMIF('PL KH 2A'!$J$7:$J$880,"Vĩnh Lương",'PL KH 2A'!$W$7:$W$880)</f>
        <v>0</v>
      </c>
      <c r="Y19" s="259">
        <f>SUMIF('PL KH 2A'!$J$7:$J$880,"Vĩnh Phương",'PL KH 2A'!$W$7:$W$880)</f>
        <v>0</v>
      </c>
      <c r="Z19" s="259">
        <f>SUMIF('PL KH 2A'!$J$7:$J$880,"Vĩnh Ngọc",'PL KH 2A'!$W$7:$W$880)</f>
        <v>0</v>
      </c>
      <c r="AA19" s="259">
        <f>SUMIF('PL KH 2A'!$J$7:$J$880,"Vĩnh Thạnh",'PL KH 2A'!$W$7:$W$880)</f>
        <v>0</v>
      </c>
      <c r="AB19" s="259">
        <f>SUMIF('PL KH 2A'!$J$7:$J$880,"Vĩnh Trung",'PL KH 2A'!$W$7:$W$880)</f>
        <v>0</v>
      </c>
      <c r="AC19" s="259">
        <f>SUMIF('PL KH 2A'!$J$7:$J$880,"Vĩnh Hiệp",'PL KH 2A'!$W$7:$W$880)</f>
        <v>0</v>
      </c>
      <c r="AD19" s="259">
        <f>SUMIF('PL KH 2A'!$J$7:$J$880,"Vĩnh Thái",'PL KH 2A'!$W$7:$W$880)</f>
        <v>0</v>
      </c>
      <c r="AE19" s="259">
        <f>SUMIF('PL KH 2A'!$J$7:$J$880,"Phước Đồng",'PL KH 2A'!$W$7:$W$880)</f>
        <v>0</v>
      </c>
    </row>
    <row r="20" spans="1:31">
      <c r="A20" s="256" t="s">
        <v>331</v>
      </c>
      <c r="B20" s="256" t="s">
        <v>60</v>
      </c>
      <c r="C20" s="257" t="s">
        <v>61</v>
      </c>
      <c r="D20" s="258">
        <f t="shared" si="2"/>
        <v>0</v>
      </c>
      <c r="E20" s="259">
        <f>SUMIF('PL KH 2A'!$J$7:$J$880,"Vĩnh Hoà",'PL KH 2A'!$X$7:$X$880)</f>
        <v>0</v>
      </c>
      <c r="F20" s="259">
        <f>SUMIF('PL KH 2A'!$J$7:$J$880,"Vĩnh Hải",'PL KH 2A'!$X$7:$X$880)</f>
        <v>0</v>
      </c>
      <c r="G20" s="259">
        <f>SUMIF('PL KH 2A'!$J$7:$J$880,"Vĩnh Phước",'PL KH 2A'!$X$7:$X$880)</f>
        <v>0</v>
      </c>
      <c r="H20" s="259">
        <f>SUMIF('PL KH 2A'!$J$7:$J$880,"Ngọc Hiệp",'PL KH 2A'!$X$7:$X$880)</f>
        <v>0</v>
      </c>
      <c r="I20" s="259">
        <f>SUMIF('PL KH 2A'!$J$7:$J$880,"Vĩnh Thọ",'PL KH 2A'!$X$7:$X$880)</f>
        <v>0</v>
      </c>
      <c r="J20" s="259">
        <f>SUMIF('PL KH 2A'!$J$7:$J$880,"Xương Huân",'PL KH 2A'!$X$7:$X$880)</f>
        <v>0</v>
      </c>
      <c r="K20" s="259">
        <f>SUMIF('PL KH 2A'!$J$7:$J$880,"Vạn Thắng",'PL KH 2A'!$X$7:$X$880)</f>
        <v>0</v>
      </c>
      <c r="L20" s="259">
        <f>SUMIF('PL KH 2A'!$J$7:$J$880,"Vạn Thạnh",'PL KH 2A'!$X$7:$X$880)</f>
        <v>0</v>
      </c>
      <c r="M20" s="259">
        <f>SUMIF('PL KH 2A'!$J$7:$J$880,"Phương Sài",'PL KH 2A'!$X$7:$X$880)</f>
        <v>0</v>
      </c>
      <c r="N20" s="259">
        <f>SUMIF('PL KH 2A'!$J$7:$J$880,"Phương Sơn",'PL KH 2A'!$X$7:$X$880)</f>
        <v>0</v>
      </c>
      <c r="O20" s="259">
        <f>SUMIF('PL KH 2A'!$J$7:$J$880,"Phước Hải",'PL KH 2A'!$X$7:$X$880)</f>
        <v>0</v>
      </c>
      <c r="P20" s="259">
        <f>SUMIF('PL KH 2A'!$J$7:$J$880,"Phước Tân",'PL KH 2A'!$X$7:$X$880)</f>
        <v>0</v>
      </c>
      <c r="Q20" s="259">
        <f>SUMIF('PL KH 2A'!$J$7:$J$880,"Lộc Thọ",'PL KH 2A'!$X$7:$X$880)</f>
        <v>0</v>
      </c>
      <c r="R20" s="259">
        <f>SUMIF('PL KH 2A'!$J$7:$J$880,"Phước Tiến",'PL KH 2A'!$X$7:$X$880)</f>
        <v>0</v>
      </c>
      <c r="S20" s="259">
        <f>SUMIF('PL KH 2A'!$J$7:$J$880,"Tân Lập",'PL KH 2A'!$X$7:$X$880)</f>
        <v>0</v>
      </c>
      <c r="T20" s="259">
        <f>SUMIF('PL KH 2A'!$J$7:$J$880,"Phước Hoà",'PL KH 2A'!$X$7:$X$880)</f>
        <v>0</v>
      </c>
      <c r="U20" s="259">
        <f>SUMIF('PL KH 2A'!$J$7:$J$880,"Vĩnh Nguyên",'PL KH 2A'!$X$7:$X$880)</f>
        <v>0</v>
      </c>
      <c r="V20" s="259">
        <f>SUMIF('PL KH 2A'!$J$7:$J$880,"Phước Long",'PL KH 2A'!$X$7:$X$880)</f>
        <v>0</v>
      </c>
      <c r="W20" s="259">
        <f>SUMIF('PL KH 2A'!$J$7:$J$880,"Vĩnh Trường",'PL KH 2A'!$X$7:$X$880)</f>
        <v>0</v>
      </c>
      <c r="X20" s="259">
        <f>SUMIF('PL KH 2A'!$J$7:$J$880,"Vĩnh Lương",'PL KH 2A'!$X$7:$X$880)</f>
        <v>0</v>
      </c>
      <c r="Y20" s="259">
        <f>SUMIF('PL KH 2A'!$J$7:$J$880,"Vĩnh Phương",'PL KH 2A'!$X$7:$X$880)</f>
        <v>0</v>
      </c>
      <c r="Z20" s="259">
        <f>SUMIF('PL KH 2A'!$J$7:$J$880,"Vĩnh Ngọc",'PL KH 2A'!$X$7:$X$880)</f>
        <v>0</v>
      </c>
      <c r="AA20" s="259">
        <f>SUMIF('PL KH 2A'!$J$7:$J$880,"Vĩnh Thạnh",'PL KH 2A'!$X$7:$X$880)</f>
        <v>0</v>
      </c>
      <c r="AB20" s="259">
        <f>SUMIF('PL KH 2A'!$J$7:$J$880,"Vĩnh Trung",'PL KH 2A'!$X$7:$X$880)</f>
        <v>0</v>
      </c>
      <c r="AC20" s="259">
        <f>SUMIF('PL KH 2A'!$J$7:$J$880,"Vĩnh Hiệp",'PL KH 2A'!$X$7:$X$880)</f>
        <v>0</v>
      </c>
      <c r="AD20" s="259">
        <f>SUMIF('PL KH 2A'!$J$7:$J$880,"Vĩnh Thái",'PL KH 2A'!$X$7:$X$880)</f>
        <v>0</v>
      </c>
      <c r="AE20" s="259">
        <f>SUMIF('PL KH 2A'!$J$7:$J$880,"Phước Đồng",'PL KH 2A'!$X$7:$X$880)</f>
        <v>0</v>
      </c>
    </row>
    <row r="21" spans="1:31" s="252" customFormat="1">
      <c r="A21" s="267">
        <v>2</v>
      </c>
      <c r="B21" s="267" t="s">
        <v>62</v>
      </c>
      <c r="C21" s="254" t="s">
        <v>9</v>
      </c>
      <c r="D21" s="255">
        <f t="shared" si="2"/>
        <v>149.33072000000001</v>
      </c>
      <c r="E21" s="268">
        <f>E22+E23+E24+E25+E26+E27+E28+E29+E30+E42+E43+E44+E45+E46+E47+E48+E49+E50+E51+E52+E53+E54+E55+E56+E57+E58</f>
        <v>30.619999999999997</v>
      </c>
      <c r="F21" s="268">
        <f t="shared" ref="F21:AE21" si="4">F22+F23+F24+F25+F26+F27+F28+F29+F30+F42+F43+F44+F45+F46+F47+F48+F49+F50+F51+F52+F53+F54+F55+F56+F57+F58</f>
        <v>16.79</v>
      </c>
      <c r="G21" s="268">
        <f t="shared" si="4"/>
        <v>0.65</v>
      </c>
      <c r="H21" s="268">
        <f t="shared" si="4"/>
        <v>8.990000000000002</v>
      </c>
      <c r="I21" s="268">
        <f t="shared" si="4"/>
        <v>0.01</v>
      </c>
      <c r="J21" s="268">
        <f t="shared" si="4"/>
        <v>0.44</v>
      </c>
      <c r="K21" s="268">
        <f t="shared" si="4"/>
        <v>0</v>
      </c>
      <c r="L21" s="268">
        <f t="shared" si="4"/>
        <v>0.66</v>
      </c>
      <c r="M21" s="268">
        <f t="shared" si="4"/>
        <v>0.10500000000000001</v>
      </c>
      <c r="N21" s="268">
        <f t="shared" si="4"/>
        <v>0</v>
      </c>
      <c r="O21" s="268">
        <f t="shared" si="4"/>
        <v>2.0699999999999998</v>
      </c>
      <c r="P21" s="268">
        <f t="shared" si="4"/>
        <v>0</v>
      </c>
      <c r="Q21" s="268">
        <f t="shared" si="4"/>
        <v>0.24399999999999999</v>
      </c>
      <c r="R21" s="268">
        <f t="shared" si="4"/>
        <v>6.0000000000000005E-2</v>
      </c>
      <c r="S21" s="268">
        <f t="shared" si="4"/>
        <v>1.8800000000000003</v>
      </c>
      <c r="T21" s="268">
        <f t="shared" si="4"/>
        <v>1.98</v>
      </c>
      <c r="U21" s="268">
        <f t="shared" si="4"/>
        <v>6.6569999999999991</v>
      </c>
      <c r="V21" s="268">
        <f t="shared" si="4"/>
        <v>21.887020000000003</v>
      </c>
      <c r="W21" s="268">
        <f t="shared" si="4"/>
        <v>8.4877000000000002</v>
      </c>
      <c r="X21" s="268">
        <f t="shared" si="4"/>
        <v>2.8</v>
      </c>
      <c r="Y21" s="268">
        <f t="shared" si="4"/>
        <v>2.4499999999999997</v>
      </c>
      <c r="Z21" s="268">
        <f t="shared" si="4"/>
        <v>4.32</v>
      </c>
      <c r="AA21" s="268">
        <f t="shared" si="4"/>
        <v>0.04</v>
      </c>
      <c r="AB21" s="268">
        <f t="shared" si="4"/>
        <v>6.0699999999999994</v>
      </c>
      <c r="AC21" s="268">
        <f t="shared" si="4"/>
        <v>0.83</v>
      </c>
      <c r="AD21" s="268">
        <f t="shared" si="4"/>
        <v>11.55</v>
      </c>
      <c r="AE21" s="268">
        <f t="shared" si="4"/>
        <v>19.740000000000002</v>
      </c>
    </row>
    <row r="22" spans="1:31">
      <c r="A22" s="256" t="s">
        <v>63</v>
      </c>
      <c r="B22" s="256" t="s">
        <v>64</v>
      </c>
      <c r="C22" s="257" t="s">
        <v>10</v>
      </c>
      <c r="D22" s="258">
        <f t="shared" si="2"/>
        <v>9.6199999999999992</v>
      </c>
      <c r="E22" s="259">
        <f>SUMIF('PL KH 2A'!$J$7:$J$880,"Vĩnh Hoà",'PL KH 2A'!$Y$7:$Y$880)</f>
        <v>0</v>
      </c>
      <c r="F22" s="259">
        <f>SUMIF('PL KH 2A'!$J$7:$J$880,"Vĩnh Hải",'PL KH 2A'!$Y$7:$Y$880)</f>
        <v>0</v>
      </c>
      <c r="G22" s="259">
        <f>SUMIF('PL KH 2A'!$J$7:$J$880,"Vĩnh Phước",'PL KH 2A'!$Y$7:$Y$880)</f>
        <v>0</v>
      </c>
      <c r="H22" s="259">
        <f>SUMIF('PL KH 2A'!$J$7:$J$880,"Ngọc Hiệp",'PL KH 2A'!$Y$7:$Y$880)</f>
        <v>0</v>
      </c>
      <c r="I22" s="259">
        <f>SUMIF('PL KH 2A'!$J$7:$J$880,"Vĩnh Thọ",'PL KH 2A'!$Y$7:$Y$880)</f>
        <v>0</v>
      </c>
      <c r="J22" s="259">
        <f>SUMIF('PL KH 2A'!$J$7:$J$880,"Xương Huân",'PL KH 2A'!$Y$7:$Y$880)</f>
        <v>0.04</v>
      </c>
      <c r="K22" s="259">
        <f>SUMIF('PL KH 2A'!$J$7:$J$880,"Vạn Thắng",'PL KH 2A'!$Y$7:$Y$880)</f>
        <v>0</v>
      </c>
      <c r="L22" s="259">
        <f>SUMIF('PL KH 2A'!$J$7:$J$880,"Vạn Thạnh",'PL KH 2A'!$Y$7:$Y$880)</f>
        <v>0</v>
      </c>
      <c r="M22" s="259">
        <f>SUMIF('PL KH 2A'!$J$7:$J$880,"Phương Sài",'PL KH 2A'!$Y$7:$Y$880)</f>
        <v>0</v>
      </c>
      <c r="N22" s="259">
        <f>SUMIF('PL KH 2A'!$J$7:$J$880,"Phương Sơn",'PL KH 2A'!$Y$7:$Y$880)</f>
        <v>0</v>
      </c>
      <c r="O22" s="259">
        <f>SUMIF('PL KH 2A'!$J$7:$J$880,"Phước Hải",'PL KH 2A'!$Y$7:$Y$880)</f>
        <v>0</v>
      </c>
      <c r="P22" s="259">
        <f>SUMIF('PL KH 2A'!$J$7:$J$880,"Phước Tân",'PL KH 2A'!$Y$7:$Y$880)</f>
        <v>0</v>
      </c>
      <c r="Q22" s="259">
        <f>SUMIF('PL KH 2A'!$J$7:$J$880,"Lộc Thọ",'PL KH 2A'!$Y$7:$Y$880)</f>
        <v>0.22</v>
      </c>
      <c r="R22" s="259">
        <f>SUMIF('PL KH 2A'!$J$7:$J$880,"Phước Tiến",'PL KH 2A'!$Y$7:$Y$880)</f>
        <v>0</v>
      </c>
      <c r="S22" s="259">
        <f>SUMIF('PL KH 2A'!$J$7:$J$880,"Tân Lập",'PL KH 2A'!$Y$7:$Y$880)</f>
        <v>1.3</v>
      </c>
      <c r="T22" s="259">
        <f>SUMIF('PL KH 2A'!$J$7:$J$880,"Phước Hoà",'PL KH 2A'!$Y$7:$Y$880)</f>
        <v>1.77</v>
      </c>
      <c r="U22" s="259">
        <f>SUMIF('PL KH 2A'!$J$7:$J$880,"Vĩnh Nguyên",'PL KH 2A'!$Y$7:$Y$880)</f>
        <v>4.93</v>
      </c>
      <c r="V22" s="259">
        <f>SUMIF('PL KH 2A'!$J$7:$J$880,"Phước Long",'PL KH 2A'!$Y$7:$Y$880)</f>
        <v>1.3399999999999999</v>
      </c>
      <c r="W22" s="259">
        <f>SUMIF('PL KH 2A'!$J$7:$J$880,"Vĩnh Trường",'PL KH 2A'!$Y$7:$Y$880)</f>
        <v>0.02</v>
      </c>
      <c r="X22" s="259">
        <f>SUMIF('PL KH 2A'!$J$7:$J$880,"Vĩnh Lương",'PL KH 2A'!$Y$7:$Y$880)</f>
        <v>0</v>
      </c>
      <c r="Y22" s="259">
        <f>SUMIF('PL KH 2A'!$J$7:$J$880,"Vĩnh Phương",'PL KH 2A'!$Y$7:$Y$880)</f>
        <v>0</v>
      </c>
      <c r="Z22" s="259">
        <f>SUMIF('PL KH 2A'!$J$7:$J$880,"Vĩnh Ngọc",'PL KH 2A'!$Y$7:$Y$880)</f>
        <v>0</v>
      </c>
      <c r="AA22" s="259">
        <f>SUMIF('PL KH 2A'!$J$7:$J$880,"Vĩnh Thạnh",'PL KH 2A'!$Y$7:$Y$880)</f>
        <v>0</v>
      </c>
      <c r="AB22" s="259">
        <f>SUMIF('PL KH 2A'!$J$7:$J$880,"Vĩnh Trung",'PL KH 2A'!$Y$7:$Y$880)</f>
        <v>0</v>
      </c>
      <c r="AC22" s="259">
        <f>SUMIF('PL KH 2A'!$J$7:$J$880,"Vĩnh Hiệp",'PL KH 2A'!$Y$7:$Y$880)</f>
        <v>0</v>
      </c>
      <c r="AD22" s="259">
        <f>SUMIF('PL KH 2A'!$J$7:$J$880,"Vĩnh Thái",'PL KH 2A'!$Y$7:$Y$880)</f>
        <v>0</v>
      </c>
      <c r="AE22" s="259">
        <f>SUMIF('PL KH 2A'!$J$7:$J$880,"Phước Đồng",'PL KH 2A'!$Y$7:$Y$880)</f>
        <v>0</v>
      </c>
    </row>
    <row r="23" spans="1:31">
      <c r="A23" s="256" t="s">
        <v>65</v>
      </c>
      <c r="B23" s="256" t="s">
        <v>66</v>
      </c>
      <c r="C23" s="257" t="s">
        <v>11</v>
      </c>
      <c r="D23" s="258">
        <f t="shared" si="2"/>
        <v>0</v>
      </c>
      <c r="E23" s="259">
        <f>SUMIF('PL KH 2A'!$J$7:$J$880,"Vĩnh Hoà",'PL KH 2A'!$Z$7:$Z$880)</f>
        <v>0</v>
      </c>
      <c r="F23" s="259">
        <f>SUMIF('PL KH 2A'!$J$7:$J$880,"Vĩnh Hải",'PL KH 2A'!$Z$7:$Z$880)</f>
        <v>0</v>
      </c>
      <c r="G23" s="259">
        <f>SUMIF('PL KH 2A'!$J$7:$J$880,"Vĩnh Phước",'PL KH 2A'!$Z$7:$Z$880)</f>
        <v>0</v>
      </c>
      <c r="H23" s="259">
        <f>SUMIF('PL KH 2A'!$J$7:$J$880,"Ngọc Hiệp",'PL KH 2A'!$Z$7:$Z$880)</f>
        <v>0</v>
      </c>
      <c r="I23" s="259">
        <f>SUMIF('PL KH 2A'!$J$7:$J$880,"Vĩnh Thọ",'PL KH 2A'!$Z$7:$Z$880)</f>
        <v>0</v>
      </c>
      <c r="J23" s="259">
        <f>SUMIF('PL KH 2A'!$J$7:$J$880,"Xương Huân",'PL KH 2A'!$Z$7:$Z$880)</f>
        <v>0</v>
      </c>
      <c r="K23" s="259">
        <f>SUMIF('PL KH 2A'!$J$7:$J$880,"Vạn Thắng",'PL KH 2A'!$Z$7:$Z$880)</f>
        <v>0</v>
      </c>
      <c r="L23" s="259">
        <f>SUMIF('PL KH 2A'!$J$7:$J$880,"Vạn Thạnh",'PL KH 2A'!$Z$7:$Z$880)</f>
        <v>0</v>
      </c>
      <c r="M23" s="259">
        <f>SUMIF('PL KH 2A'!$J$7:$J$880,"Phương Sài",'PL KH 2A'!$Z$7:$Z$880)</f>
        <v>0</v>
      </c>
      <c r="N23" s="259">
        <f>SUMIF('PL KH 2A'!$J$7:$J$880,"Phương Sơn",'PL KH 2A'!$Z$7:$Z$880)</f>
        <v>0</v>
      </c>
      <c r="O23" s="259">
        <f>SUMIF('PL KH 2A'!$J$7:$J$880,"Phước Hải",'PL KH 2A'!$Z$7:$Z$880)</f>
        <v>0</v>
      </c>
      <c r="P23" s="259">
        <f>SUMIF('PL KH 2A'!$J$7:$J$880,"Phước Tân",'PL KH 2A'!$Z$7:$Z$880)</f>
        <v>0</v>
      </c>
      <c r="Q23" s="259">
        <f>SUMIF('PL KH 2A'!$J$7:$J$880,"Lộc Thọ",'PL KH 2A'!$Z$7:$Z$880)</f>
        <v>0</v>
      </c>
      <c r="R23" s="259">
        <f>SUMIF('PL KH 2A'!$J$7:$J$880,"Phước Tiến",'PL KH 2A'!$Z$7:$Z$880)</f>
        <v>0</v>
      </c>
      <c r="S23" s="259">
        <f>SUMIF('PL KH 2A'!$J$7:$J$880,"Tân Lập",'PL KH 2A'!$Z$7:$Z$880)</f>
        <v>0</v>
      </c>
      <c r="T23" s="259">
        <f>SUMIF('PL KH 2A'!$J$7:$J$880,"Phước Hoà",'PL KH 2A'!$Z$7:$Z$880)</f>
        <v>0</v>
      </c>
      <c r="U23" s="259">
        <f>SUMIF('PL KH 2A'!$J$7:$J$880,"Vĩnh Nguyên",'PL KH 2A'!$Z$7:$Z$880)</f>
        <v>0</v>
      </c>
      <c r="V23" s="259">
        <f>SUMIF('PL KH 2A'!$J$7:$J$880,"Phước Long",'PL KH 2A'!$Z$7:$Z$880)</f>
        <v>0</v>
      </c>
      <c r="W23" s="259">
        <f>SUMIF('PL KH 2A'!$J$7:$J$880,"Vĩnh Trường",'PL KH 2A'!$Z$7:$Z$880)</f>
        <v>0</v>
      </c>
      <c r="X23" s="259">
        <f>SUMIF('PL KH 2A'!$J$7:$J$880,"Vĩnh Lương",'PL KH 2A'!$Z$7:$Z$880)</f>
        <v>0</v>
      </c>
      <c r="Y23" s="259">
        <f>SUMIF('PL KH 2A'!$J$7:$J$880,"Vĩnh Phương",'PL KH 2A'!$Z$7:$Z$880)</f>
        <v>0</v>
      </c>
      <c r="Z23" s="259">
        <f>SUMIF('PL KH 2A'!$J$7:$J$880,"Vĩnh Ngọc",'PL KH 2A'!$Z$7:$Z$880)</f>
        <v>0</v>
      </c>
      <c r="AA23" s="259">
        <f>SUMIF('PL KH 2A'!$J$7:$J$880,"Vĩnh Thạnh",'PL KH 2A'!$Z$7:$Z$880)</f>
        <v>0</v>
      </c>
      <c r="AB23" s="259">
        <f>SUMIF('PL KH 2A'!$J$7:$J$880,"Vĩnh Trung",'PL KH 2A'!$Z$7:$Z$880)</f>
        <v>0</v>
      </c>
      <c r="AC23" s="259">
        <f>SUMIF('PL KH 2A'!$J$7:$J$880,"Vĩnh Hiệp",'PL KH 2A'!$Z$7:$Z$880)</f>
        <v>0</v>
      </c>
      <c r="AD23" s="259">
        <f>SUMIF('PL KH 2A'!$J$7:$J$880,"Vĩnh Thái",'PL KH 2A'!$Z$7:$Z$880)</f>
        <v>0</v>
      </c>
      <c r="AE23" s="259">
        <f>SUMIF('PL KH 2A'!$J$7:$J$880,"Phước Đồng",'PL KH 2A'!$Z$7:$Z$880)</f>
        <v>0</v>
      </c>
    </row>
    <row r="24" spans="1:31">
      <c r="A24" s="256" t="s">
        <v>67</v>
      </c>
      <c r="B24" s="256" t="s">
        <v>68</v>
      </c>
      <c r="C24" s="257" t="s">
        <v>12</v>
      </c>
      <c r="D24" s="258">
        <f t="shared" si="2"/>
        <v>0</v>
      </c>
      <c r="E24" s="259">
        <f>SUMIF('PL KH 2A'!$J$7:$J$880,"Vĩnh Hoà",'PL KH 2A'!$AA$7:$AA$880)</f>
        <v>0</v>
      </c>
      <c r="F24" s="259">
        <f>SUMIF('PL KH 2A'!$J$7:$J$880,"Vĩnh Hải",'PL KH 2A'!$AA$7:$AA$880)</f>
        <v>0</v>
      </c>
      <c r="G24" s="259">
        <f>SUMIF('PL KH 2A'!$J$7:$J$880,"Vĩnh Phước",'PL KH 2A'!$AA$7:$AA$880)</f>
        <v>0</v>
      </c>
      <c r="H24" s="259">
        <f>SUMIF('PL KH 2A'!$J$7:$J$880,"Ngọc Hiệp",'PL KH 2A'!$AA$7:$AA$880)</f>
        <v>0</v>
      </c>
      <c r="I24" s="259">
        <f>SUMIF('PL KH 2A'!$J$7:$J$880,"Vĩnh Thọ",'PL KH 2A'!$AA$7:$AA$880)</f>
        <v>0</v>
      </c>
      <c r="J24" s="259">
        <f>SUMIF('PL KH 2A'!$J$7:$J$880,"Xương Huân",'PL KH 2A'!$AA$7:$AA$880)</f>
        <v>0</v>
      </c>
      <c r="K24" s="259">
        <f>SUMIF('PL KH 2A'!$J$7:$J$880,"Vạn Thắng",'PL KH 2A'!$AA$7:$AA$880)</f>
        <v>0</v>
      </c>
      <c r="L24" s="259">
        <f>SUMIF('PL KH 2A'!$J$7:$J$880,"Vạn Thạnh",'PL KH 2A'!$AA$7:$AA$880)</f>
        <v>0</v>
      </c>
      <c r="M24" s="259">
        <f>SUMIF('PL KH 2A'!$J$7:$J$880,"Phương Sài",'PL KH 2A'!$AA$7:$AA$880)</f>
        <v>0</v>
      </c>
      <c r="N24" s="259">
        <f>SUMIF('PL KH 2A'!$J$7:$J$880,"Phương Sơn",'PL KH 2A'!$AA$7:$AA$880)</f>
        <v>0</v>
      </c>
      <c r="O24" s="259">
        <f>SUMIF('PL KH 2A'!$J$7:$J$880,"Phước Hải",'PL KH 2A'!$AA$7:$AA$880)</f>
        <v>0</v>
      </c>
      <c r="P24" s="259">
        <f>SUMIF('PL KH 2A'!$J$7:$J$880,"Phước Tân",'PL KH 2A'!$AA$7:$AA$880)</f>
        <v>0</v>
      </c>
      <c r="Q24" s="259">
        <f>SUMIF('PL KH 2A'!$J$7:$J$880,"Lộc Thọ",'PL KH 2A'!$AA$7:$AA$880)</f>
        <v>0</v>
      </c>
      <c r="R24" s="259">
        <f>SUMIF('PL KH 2A'!$J$7:$J$880,"Phước Tiến",'PL KH 2A'!$AA$7:$AA$880)</f>
        <v>0</v>
      </c>
      <c r="S24" s="259">
        <f>SUMIF('PL KH 2A'!$J$7:$J$880,"Tân Lập",'PL KH 2A'!$AA$7:$AA$880)</f>
        <v>0</v>
      </c>
      <c r="T24" s="259">
        <f>SUMIF('PL KH 2A'!$J$7:$J$880,"Phước Hoà",'PL KH 2A'!$AA$7:$AA$880)</f>
        <v>0</v>
      </c>
      <c r="U24" s="259">
        <f>SUMIF('PL KH 2A'!$J$7:$J$880,"Vĩnh Nguyên",'PL KH 2A'!$AA$7:$AA$880)</f>
        <v>0</v>
      </c>
      <c r="V24" s="259">
        <f>SUMIF('PL KH 2A'!$J$7:$J$880,"Phước Long",'PL KH 2A'!$AA$7:$AA$880)</f>
        <v>0</v>
      </c>
      <c r="W24" s="259">
        <f>SUMIF('PL KH 2A'!$J$7:$J$880,"Vĩnh Trường",'PL KH 2A'!$AA$7:$AA$880)</f>
        <v>0</v>
      </c>
      <c r="X24" s="259">
        <f>SUMIF('PL KH 2A'!$J$7:$J$880,"Vĩnh Lương",'PL KH 2A'!$AA$7:$AA$880)</f>
        <v>0</v>
      </c>
      <c r="Y24" s="259">
        <f>SUMIF('PL KH 2A'!$J$7:$J$880,"Vĩnh Phương",'PL KH 2A'!$AA$7:$AA$880)</f>
        <v>0</v>
      </c>
      <c r="Z24" s="259">
        <f>SUMIF('PL KH 2A'!$J$7:$J$880,"Vĩnh Ngọc",'PL KH 2A'!$AA$7:$AA$880)</f>
        <v>0</v>
      </c>
      <c r="AA24" s="259">
        <f>SUMIF('PL KH 2A'!$J$7:$J$880,"Vĩnh Thạnh",'PL KH 2A'!$AA$7:$AA$880)</f>
        <v>0</v>
      </c>
      <c r="AB24" s="259">
        <f>SUMIF('PL KH 2A'!$J$7:$J$880,"Vĩnh Trung",'PL KH 2A'!$AA$7:$AA$880)</f>
        <v>0</v>
      </c>
      <c r="AC24" s="259">
        <f>SUMIF('PL KH 2A'!$J$7:$J$880,"Vĩnh Hiệp",'PL KH 2A'!$AA$7:$AA$880)</f>
        <v>0</v>
      </c>
      <c r="AD24" s="259">
        <f>SUMIF('PL KH 2A'!$J$7:$J$880,"Vĩnh Thái",'PL KH 2A'!$AA$7:$AA$880)</f>
        <v>0</v>
      </c>
      <c r="AE24" s="259">
        <f>SUMIF('PL KH 2A'!$J$7:$J$880,"Phước Đồng",'PL KH 2A'!$AA$7:$AA$880)</f>
        <v>0</v>
      </c>
    </row>
    <row r="25" spans="1:31">
      <c r="A25" s="256" t="s">
        <v>69</v>
      </c>
      <c r="B25" s="256" t="s">
        <v>70</v>
      </c>
      <c r="C25" s="257" t="s">
        <v>71</v>
      </c>
      <c r="D25" s="258">
        <f t="shared" si="2"/>
        <v>0</v>
      </c>
      <c r="E25" s="259">
        <f>SUMIF('PL KH 2A'!$J$7:$J$880,"Vĩnh Hoà",'PL KH 2A'!$AB$7:$AB$880)</f>
        <v>0</v>
      </c>
      <c r="F25" s="259">
        <f>SUMIF('PL KH 2A'!$J$7:$J$880,"Vĩnh Hải",'PL KH 2A'!$AB$7:$AB$880)</f>
        <v>0</v>
      </c>
      <c r="G25" s="259">
        <f>SUMIF('PL KH 2A'!$J$7:$J$880,"Vĩnh Phước",'PL KH 2A'!$AB$7:$AB$880)</f>
        <v>0</v>
      </c>
      <c r="H25" s="259">
        <f>SUMIF('PL KH 2A'!$J$7:$J$880,"Ngọc Hiệp",'PL KH 2A'!$AB$7:$AB$880)</f>
        <v>0</v>
      </c>
      <c r="I25" s="259">
        <f>SUMIF('PL KH 2A'!$J$7:$J$880,"Vĩnh Thọ",'PL KH 2A'!$AB$7:$AB$880)</f>
        <v>0</v>
      </c>
      <c r="J25" s="259">
        <f>SUMIF('PL KH 2A'!$J$7:$J$880,"Xương Huân",'PL KH 2A'!$AB$7:$AB$880)</f>
        <v>0</v>
      </c>
      <c r="K25" s="259">
        <f>SUMIF('PL KH 2A'!$J$7:$J$880,"Vạn Thắng",'PL KH 2A'!$AB$7:$AB$880)</f>
        <v>0</v>
      </c>
      <c r="L25" s="259">
        <f>SUMIF('PL KH 2A'!$J$7:$J$880,"Vạn Thạnh",'PL KH 2A'!$AB$7:$AB$880)</f>
        <v>0</v>
      </c>
      <c r="M25" s="259">
        <f>SUMIF('PL KH 2A'!$J$7:$J$880,"Phương Sài",'PL KH 2A'!$AB$7:$AB$880)</f>
        <v>0</v>
      </c>
      <c r="N25" s="259">
        <f>SUMIF('PL KH 2A'!$J$7:$J$880,"Phương Sơn",'PL KH 2A'!$AB$7:$AB$880)</f>
        <v>0</v>
      </c>
      <c r="O25" s="259">
        <f>SUMIF('PL KH 2A'!$J$7:$J$880,"Phước Hải",'PL KH 2A'!$AB$7:$AB$880)</f>
        <v>0</v>
      </c>
      <c r="P25" s="259">
        <f>SUMIF('PL KH 2A'!$J$7:$J$880,"Phước Tân",'PL KH 2A'!$AB$7:$AB$880)</f>
        <v>0</v>
      </c>
      <c r="Q25" s="259">
        <f>SUMIF('PL KH 2A'!$J$7:$J$880,"Lộc Thọ",'PL KH 2A'!$AB$7:$AB$880)</f>
        <v>0</v>
      </c>
      <c r="R25" s="259">
        <f>SUMIF('PL KH 2A'!$J$7:$J$880,"Phước Tiến",'PL KH 2A'!$AB$7:$AB$880)</f>
        <v>0</v>
      </c>
      <c r="S25" s="259">
        <f>SUMIF('PL KH 2A'!$J$7:$J$880,"Tân Lập",'PL KH 2A'!$AB$7:$AB$880)</f>
        <v>0</v>
      </c>
      <c r="T25" s="259">
        <f>SUMIF('PL KH 2A'!$J$7:$J$880,"Phước Hoà",'PL KH 2A'!$AB$7:$AB$880)</f>
        <v>0</v>
      </c>
      <c r="U25" s="259">
        <f>SUMIF('PL KH 2A'!$J$7:$J$880,"Vĩnh Nguyên",'PL KH 2A'!$AB$7:$AB$880)</f>
        <v>0</v>
      </c>
      <c r="V25" s="259">
        <f>SUMIF('PL KH 2A'!$J$7:$J$880,"Phước Long",'PL KH 2A'!$AB$7:$AB$880)</f>
        <v>0</v>
      </c>
      <c r="W25" s="259">
        <f>SUMIF('PL KH 2A'!$J$7:$J$880,"Vĩnh Trường",'PL KH 2A'!$AB$7:$AB$880)</f>
        <v>0</v>
      </c>
      <c r="X25" s="259">
        <f>SUMIF('PL KH 2A'!$J$7:$J$880,"Vĩnh Lương",'PL KH 2A'!$AB$7:$AB$880)</f>
        <v>0</v>
      </c>
      <c r="Y25" s="259">
        <f>SUMIF('PL KH 2A'!$J$7:$J$880,"Vĩnh Phương",'PL KH 2A'!$AB$7:$AB$880)</f>
        <v>0</v>
      </c>
      <c r="Z25" s="259">
        <f>SUMIF('PL KH 2A'!$J$7:$J$880,"Vĩnh Ngọc",'PL KH 2A'!$AB$7:$AB$880)</f>
        <v>0</v>
      </c>
      <c r="AA25" s="259">
        <f>SUMIF('PL KH 2A'!$J$7:$J$880,"Vĩnh Thạnh",'PL KH 2A'!$AB$7:$AB$880)</f>
        <v>0</v>
      </c>
      <c r="AB25" s="259">
        <f>SUMIF('PL KH 2A'!$J$7:$J$880,"Vĩnh Trung",'PL KH 2A'!$AB$7:$AB$880)</f>
        <v>0</v>
      </c>
      <c r="AC25" s="259">
        <f>SUMIF('PL KH 2A'!$J$7:$J$880,"Vĩnh Hiệp",'PL KH 2A'!$AB$7:$AB$880)</f>
        <v>0</v>
      </c>
      <c r="AD25" s="259">
        <f>SUMIF('PL KH 2A'!$J$7:$J$880,"Vĩnh Thái",'PL KH 2A'!$AB$7:$AB$880)</f>
        <v>0</v>
      </c>
      <c r="AE25" s="259">
        <f>SUMIF('PL KH 2A'!$J$7:$J$880,"Phước Đồng",'PL KH 2A'!$AB$7:$AB$880)</f>
        <v>0</v>
      </c>
    </row>
    <row r="26" spans="1:31">
      <c r="A26" s="256" t="s">
        <v>72</v>
      </c>
      <c r="B26" s="256" t="s">
        <v>73</v>
      </c>
      <c r="C26" s="257" t="s">
        <v>74</v>
      </c>
      <c r="D26" s="258">
        <f t="shared" si="2"/>
        <v>0</v>
      </c>
      <c r="E26" s="259">
        <f>SUMIF('PL KH 2A'!$J$7:$J$880,"Vĩnh Hoà",'PL KH 2A'!$AC$7:$AC$880)</f>
        <v>0</v>
      </c>
      <c r="F26" s="259">
        <f>SUMIF('PL KH 2A'!$J$7:$J$880,"Vĩnh Hải",'PL KH 2A'!$AC$7:$AC$880)</f>
        <v>0</v>
      </c>
      <c r="G26" s="259">
        <f>SUMIF('PL KH 2A'!$J$7:$J$880,"Vĩnh Phước",'PL KH 2A'!$AC$7:$AC$880)</f>
        <v>0</v>
      </c>
      <c r="H26" s="259">
        <f>SUMIF('PL KH 2A'!$J$7:$J$880,"Ngọc Hiệp",'PL KH 2A'!$AC$7:$AC$880)</f>
        <v>0</v>
      </c>
      <c r="I26" s="259">
        <f>SUMIF('PL KH 2A'!$J$7:$J$880,"Vĩnh Thọ",'PL KH 2A'!$AC$7:$AC$880)</f>
        <v>0</v>
      </c>
      <c r="J26" s="259">
        <f>SUMIF('PL KH 2A'!$J$7:$J$880,"Xương Huân",'PL KH 2A'!$AC$7:$AC$880)</f>
        <v>0</v>
      </c>
      <c r="K26" s="259">
        <f>SUMIF('PL KH 2A'!$J$7:$J$880,"Vạn Thắng",'PL KH 2A'!$AC$7:$AC$880)</f>
        <v>0</v>
      </c>
      <c r="L26" s="259">
        <f>SUMIF('PL KH 2A'!$J$7:$J$880,"Vạn Thạnh",'PL KH 2A'!$AC$7:$AC$880)</f>
        <v>0</v>
      </c>
      <c r="M26" s="259">
        <f>SUMIF('PL KH 2A'!$J$7:$J$880,"Phương Sài",'PL KH 2A'!$AC$7:$AC$880)</f>
        <v>0</v>
      </c>
      <c r="N26" s="259">
        <f>SUMIF('PL KH 2A'!$J$7:$J$880,"Phương Sơn",'PL KH 2A'!$AC$7:$AC$880)</f>
        <v>0</v>
      </c>
      <c r="O26" s="259">
        <f>SUMIF('PL KH 2A'!$J$7:$J$880,"Phước Hải",'PL KH 2A'!$AC$7:$AC$880)</f>
        <v>0</v>
      </c>
      <c r="P26" s="259">
        <f>SUMIF('PL KH 2A'!$J$7:$J$880,"Phước Tân",'PL KH 2A'!$AC$7:$AC$880)</f>
        <v>0</v>
      </c>
      <c r="Q26" s="259">
        <f>SUMIF('PL KH 2A'!$J$7:$J$880,"Lộc Thọ",'PL KH 2A'!$AC$7:$AC$880)</f>
        <v>0</v>
      </c>
      <c r="R26" s="259">
        <f>SUMIF('PL KH 2A'!$J$7:$J$880,"Phước Tiến",'PL KH 2A'!$AC$7:$AC$880)</f>
        <v>0</v>
      </c>
      <c r="S26" s="259">
        <f>SUMIF('PL KH 2A'!$J$7:$J$880,"Tân Lập",'PL KH 2A'!$AC$7:$AC$880)</f>
        <v>0</v>
      </c>
      <c r="T26" s="259">
        <f>SUMIF('PL KH 2A'!$J$7:$J$880,"Phước Hoà",'PL KH 2A'!$AC$7:$AC$880)</f>
        <v>0</v>
      </c>
      <c r="U26" s="259">
        <f>SUMIF('PL KH 2A'!$J$7:$J$880,"Vĩnh Nguyên",'PL KH 2A'!$AC$7:$AC$880)</f>
        <v>0</v>
      </c>
      <c r="V26" s="259">
        <f>SUMIF('PL KH 2A'!$J$7:$J$880,"Phước Long",'PL KH 2A'!$AC$7:$AC$880)</f>
        <v>0</v>
      </c>
      <c r="W26" s="259">
        <f>SUMIF('PL KH 2A'!$J$7:$J$880,"Vĩnh Trường",'PL KH 2A'!$AC$7:$AC$880)</f>
        <v>0</v>
      </c>
      <c r="X26" s="259">
        <f>SUMIF('PL KH 2A'!$J$7:$J$880,"Vĩnh Lương",'PL KH 2A'!$AC$7:$AC$880)</f>
        <v>0</v>
      </c>
      <c r="Y26" s="259">
        <f>SUMIF('PL KH 2A'!$J$7:$J$880,"Vĩnh Phương",'PL KH 2A'!$AC$7:$AC$880)</f>
        <v>0</v>
      </c>
      <c r="Z26" s="259">
        <f>SUMIF('PL KH 2A'!$J$7:$J$880,"Vĩnh Ngọc",'PL KH 2A'!$AC$7:$AC$880)</f>
        <v>0</v>
      </c>
      <c r="AA26" s="259">
        <f>SUMIF('PL KH 2A'!$J$7:$J$880,"Vĩnh Thạnh",'PL KH 2A'!$AC$7:$AC$880)</f>
        <v>0</v>
      </c>
      <c r="AB26" s="259">
        <f>SUMIF('PL KH 2A'!$J$7:$J$880,"Vĩnh Trung",'PL KH 2A'!$AC$7:$AC$880)</f>
        <v>0</v>
      </c>
      <c r="AC26" s="259">
        <f>SUMIF('PL KH 2A'!$J$7:$J$880,"Vĩnh Hiệp",'PL KH 2A'!$AC$7:$AC$880)</f>
        <v>0</v>
      </c>
      <c r="AD26" s="259">
        <f>SUMIF('PL KH 2A'!$J$7:$J$880,"Vĩnh Thái",'PL KH 2A'!$AC$7:$AC$880)</f>
        <v>0</v>
      </c>
      <c r="AE26" s="259">
        <f>SUMIF('PL KH 2A'!$J$7:$J$880,"Phước Đồng",'PL KH 2A'!$AC$7:$AC$880)</f>
        <v>0</v>
      </c>
    </row>
    <row r="27" spans="1:31">
      <c r="A27" s="256" t="s">
        <v>75</v>
      </c>
      <c r="B27" s="256" t="s">
        <v>76</v>
      </c>
      <c r="C27" s="257" t="s">
        <v>77</v>
      </c>
      <c r="D27" s="258">
        <f t="shared" si="2"/>
        <v>26.839999999999996</v>
      </c>
      <c r="E27" s="259">
        <f>SUMIF('PL KH 2A'!$J$7:$J$880,"Vĩnh Hoà",'PL KH 2A'!$AD$7:$AD$880)</f>
        <v>25.65</v>
      </c>
      <c r="F27" s="259">
        <f>SUMIF('PL KH 2A'!$J$7:$J$880,"Vĩnh Hải",'PL KH 2A'!$AD$7:$AD$880)</f>
        <v>0</v>
      </c>
      <c r="G27" s="259">
        <f>SUMIF('PL KH 2A'!$J$7:$J$880,"Vĩnh Phước",'PL KH 2A'!$AD$7:$AD$880)</f>
        <v>0</v>
      </c>
      <c r="H27" s="259">
        <f>SUMIF('PL KH 2A'!$J$7:$J$880,"Ngọc Hiệp",'PL KH 2A'!$AD$7:$AD$880)</f>
        <v>0</v>
      </c>
      <c r="I27" s="259">
        <f>SUMIF('PL KH 2A'!$J$7:$J$880,"Vĩnh Thọ",'PL KH 2A'!$AD$7:$AD$880)</f>
        <v>0</v>
      </c>
      <c r="J27" s="259">
        <f>SUMIF('PL KH 2A'!$J$7:$J$880,"Xương Huân",'PL KH 2A'!$AD$7:$AD$880)</f>
        <v>0</v>
      </c>
      <c r="K27" s="259">
        <f>SUMIF('PL KH 2A'!$J$7:$J$880,"Vạn Thắng",'PL KH 2A'!$AD$7:$AD$880)</f>
        <v>0</v>
      </c>
      <c r="L27" s="259">
        <f>SUMIF('PL KH 2A'!$J$7:$J$880,"Vạn Thạnh",'PL KH 2A'!$AD$7:$AD$880)</f>
        <v>0</v>
      </c>
      <c r="M27" s="259">
        <f>SUMIF('PL KH 2A'!$J$7:$J$880,"Phương Sài",'PL KH 2A'!$AD$7:$AD$880)</f>
        <v>0</v>
      </c>
      <c r="N27" s="259">
        <f>SUMIF('PL KH 2A'!$J$7:$J$880,"Phương Sơn",'PL KH 2A'!$AD$7:$AD$880)</f>
        <v>0</v>
      </c>
      <c r="O27" s="259">
        <f>SUMIF('PL KH 2A'!$J$7:$J$880,"Phước Hải",'PL KH 2A'!$AD$7:$AD$880)</f>
        <v>0</v>
      </c>
      <c r="P27" s="259">
        <f>SUMIF('PL KH 2A'!$J$7:$J$880,"Phước Tân",'PL KH 2A'!$AD$7:$AD$880)</f>
        <v>0</v>
      </c>
      <c r="Q27" s="259">
        <f>SUMIF('PL KH 2A'!$J$7:$J$880,"Lộc Thọ",'PL KH 2A'!$AD$7:$AD$880)</f>
        <v>0.02</v>
      </c>
      <c r="R27" s="259">
        <f>SUMIF('PL KH 2A'!$J$7:$J$880,"Phước Tiến",'PL KH 2A'!$AD$7:$AD$880)</f>
        <v>0</v>
      </c>
      <c r="S27" s="259">
        <f>SUMIF('PL KH 2A'!$J$7:$J$880,"Tân Lập",'PL KH 2A'!$AD$7:$AD$880)</f>
        <v>0.04</v>
      </c>
      <c r="T27" s="259">
        <f>SUMIF('PL KH 2A'!$J$7:$J$880,"Phước Hoà",'PL KH 2A'!$AD$7:$AD$880)</f>
        <v>0</v>
      </c>
      <c r="U27" s="259">
        <f>SUMIF('PL KH 2A'!$J$7:$J$880,"Vĩnh Nguyên",'PL KH 2A'!$AD$7:$AD$880)</f>
        <v>0.14000000000000001</v>
      </c>
      <c r="V27" s="259">
        <f>SUMIF('PL KH 2A'!$J$7:$J$880,"Phước Long",'PL KH 2A'!$AD$7:$AD$880)</f>
        <v>0</v>
      </c>
      <c r="W27" s="259">
        <f>SUMIF('PL KH 2A'!$J$7:$J$880,"Vĩnh Trường",'PL KH 2A'!$AD$7:$AD$880)</f>
        <v>0.84000000000000008</v>
      </c>
      <c r="X27" s="259">
        <f>SUMIF('PL KH 2A'!$J$7:$J$880,"Vĩnh Lương",'PL KH 2A'!$AD$7:$AD$880)</f>
        <v>0.04</v>
      </c>
      <c r="Y27" s="259">
        <f>SUMIF('PL KH 2A'!$J$7:$J$880,"Vĩnh Phương",'PL KH 2A'!$AD$7:$AD$880)</f>
        <v>0</v>
      </c>
      <c r="Z27" s="259">
        <f>SUMIF('PL KH 2A'!$J$7:$J$880,"Vĩnh Ngọc",'PL KH 2A'!$AD$7:$AD$880)</f>
        <v>0</v>
      </c>
      <c r="AA27" s="259">
        <f>SUMIF('PL KH 2A'!$J$7:$J$880,"Vĩnh Thạnh",'PL KH 2A'!$AD$7:$AD$880)</f>
        <v>0</v>
      </c>
      <c r="AB27" s="259">
        <f>SUMIF('PL KH 2A'!$J$7:$J$880,"Vĩnh Trung",'PL KH 2A'!$AD$7:$AD$880)</f>
        <v>0</v>
      </c>
      <c r="AC27" s="259">
        <f>SUMIF('PL KH 2A'!$J$7:$J$880,"Vĩnh Hiệp",'PL KH 2A'!$AD$7:$AD$880)</f>
        <v>0</v>
      </c>
      <c r="AD27" s="259">
        <f>SUMIF('PL KH 2A'!$J$7:$J$880,"Vĩnh Thái",'PL KH 2A'!$AD$7:$AD$880)</f>
        <v>0</v>
      </c>
      <c r="AE27" s="259">
        <f>SUMIF('PL KH 2A'!$J$7:$J$880,"Phước Đồng",'PL KH 2A'!$AD$7:$AD$880)</f>
        <v>0.11</v>
      </c>
    </row>
    <row r="28" spans="1:31">
      <c r="A28" s="256" t="s">
        <v>78</v>
      </c>
      <c r="B28" s="256" t="s">
        <v>79</v>
      </c>
      <c r="C28" s="257" t="s">
        <v>80</v>
      </c>
      <c r="D28" s="258">
        <f t="shared" si="2"/>
        <v>1.8620000000000001</v>
      </c>
      <c r="E28" s="259">
        <f>SUMIF('PL KH 2A'!$J$7:$J$880,"Vĩnh Hoà",'PL KH 2A'!$AE$7:$AE$880)</f>
        <v>0</v>
      </c>
      <c r="F28" s="259">
        <f>SUMIF('PL KH 2A'!$J$7:$J$880,"Vĩnh Hải",'PL KH 2A'!$AE$7:$AE$880)</f>
        <v>0</v>
      </c>
      <c r="G28" s="259">
        <f>SUMIF('PL KH 2A'!$J$7:$J$880,"Vĩnh Phước",'PL KH 2A'!$AE$7:$AE$880)</f>
        <v>0.25</v>
      </c>
      <c r="H28" s="259">
        <f>SUMIF('PL KH 2A'!$J$7:$J$880,"Ngọc Hiệp",'PL KH 2A'!$AE$7:$AE$880)</f>
        <v>0</v>
      </c>
      <c r="I28" s="259">
        <f>SUMIF('PL KH 2A'!$J$7:$J$880,"Vĩnh Thọ",'PL KH 2A'!$AE$7:$AE$880)</f>
        <v>0</v>
      </c>
      <c r="J28" s="259">
        <f>SUMIF('PL KH 2A'!$J$7:$J$880,"Xương Huân",'PL KH 2A'!$AE$7:$AE$880)</f>
        <v>0</v>
      </c>
      <c r="K28" s="259">
        <f>SUMIF('PL KH 2A'!$J$7:$J$880,"Vạn Thắng",'PL KH 2A'!$AE$7:$AE$880)</f>
        <v>0</v>
      </c>
      <c r="L28" s="259">
        <f>SUMIF('PL KH 2A'!$J$7:$J$880,"Vạn Thạnh",'PL KH 2A'!$AE$7:$AE$880)</f>
        <v>0.03</v>
      </c>
      <c r="M28" s="259">
        <f>SUMIF('PL KH 2A'!$J$7:$J$880,"Phương Sài",'PL KH 2A'!$AE$7:$AE$880)</f>
        <v>0</v>
      </c>
      <c r="N28" s="259">
        <f>SUMIF('PL KH 2A'!$J$7:$J$880,"Phương Sơn",'PL KH 2A'!$AE$7:$AE$880)</f>
        <v>0</v>
      </c>
      <c r="O28" s="259">
        <f>SUMIF('PL KH 2A'!$J$7:$J$880,"Phước Hải",'PL KH 2A'!$AE$7:$AE$880)</f>
        <v>4.9999999999999989E-2</v>
      </c>
      <c r="P28" s="259">
        <f>SUMIF('PL KH 2A'!$J$7:$J$880,"Phước Tân",'PL KH 2A'!$AE$7:$AE$880)</f>
        <v>0</v>
      </c>
      <c r="Q28" s="259">
        <f>SUMIF('PL KH 2A'!$J$7:$J$880,"Lộc Thọ",'PL KH 2A'!$AE$7:$AE$880)</f>
        <v>0</v>
      </c>
      <c r="R28" s="259">
        <f>SUMIF('PL KH 2A'!$J$7:$J$880,"Phước Tiến",'PL KH 2A'!$AE$7:$AE$880)</f>
        <v>0</v>
      </c>
      <c r="S28" s="259">
        <f>SUMIF('PL KH 2A'!$J$7:$J$880,"Tân Lập",'PL KH 2A'!$AE$7:$AE$880)</f>
        <v>0.11</v>
      </c>
      <c r="T28" s="259">
        <f>SUMIF('PL KH 2A'!$J$7:$J$880,"Phước Hoà",'PL KH 2A'!$AE$7:$AE$880)</f>
        <v>0</v>
      </c>
      <c r="U28" s="259">
        <f>SUMIF('PL KH 2A'!$J$7:$J$880,"Vĩnh Nguyên",'PL KH 2A'!$AE$7:$AE$880)</f>
        <v>0.64</v>
      </c>
      <c r="V28" s="259">
        <f>SUMIF('PL KH 2A'!$J$7:$J$880,"Phước Long",'PL KH 2A'!$AE$7:$AE$880)</f>
        <v>0</v>
      </c>
      <c r="W28" s="259">
        <f>SUMIF('PL KH 2A'!$J$7:$J$880,"Vĩnh Trường",'PL KH 2A'!$AE$7:$AE$880)</f>
        <v>0.40199999999999997</v>
      </c>
      <c r="X28" s="259">
        <f>SUMIF('PL KH 2A'!$J$7:$J$880,"Vĩnh Lương",'PL KH 2A'!$AE$7:$AE$880)</f>
        <v>0.11</v>
      </c>
      <c r="Y28" s="259">
        <f>SUMIF('PL KH 2A'!$J$7:$J$880,"Vĩnh Phương",'PL KH 2A'!$AE$7:$AE$880)</f>
        <v>0</v>
      </c>
      <c r="Z28" s="259">
        <f>SUMIF('PL KH 2A'!$J$7:$J$880,"Vĩnh Ngọc",'PL KH 2A'!$AE$7:$AE$880)</f>
        <v>0</v>
      </c>
      <c r="AA28" s="259">
        <f>SUMIF('PL KH 2A'!$J$7:$J$880,"Vĩnh Thạnh",'PL KH 2A'!$AE$7:$AE$880)</f>
        <v>0</v>
      </c>
      <c r="AB28" s="259">
        <f>SUMIF('PL KH 2A'!$J$7:$J$880,"Vĩnh Trung",'PL KH 2A'!$AE$7:$AE$880)</f>
        <v>0</v>
      </c>
      <c r="AC28" s="259">
        <f>SUMIF('PL KH 2A'!$J$7:$J$880,"Vĩnh Hiệp",'PL KH 2A'!$AE$7:$AE$880)</f>
        <v>0</v>
      </c>
      <c r="AD28" s="259">
        <f>SUMIF('PL KH 2A'!$J$7:$J$880,"Vĩnh Thái",'PL KH 2A'!$AE$7:$AE$880)</f>
        <v>0</v>
      </c>
      <c r="AE28" s="259">
        <f>SUMIF('PL KH 2A'!$J$7:$J$880,"Phước Đồng",'PL KH 2A'!$AE$7:$AE$880)</f>
        <v>0.26999999999999996</v>
      </c>
    </row>
    <row r="29" spans="1:31">
      <c r="A29" s="256" t="s">
        <v>81</v>
      </c>
      <c r="B29" s="256" t="s">
        <v>82</v>
      </c>
      <c r="C29" s="257" t="s">
        <v>83</v>
      </c>
      <c r="D29" s="258">
        <f t="shared" si="2"/>
        <v>0</v>
      </c>
      <c r="E29" s="259">
        <f>SUMIF('PL KH 2A'!$J$7:$J$880,"Vĩnh Hoà",'PL KH 2A'!$AF7:$AF$880)</f>
        <v>0</v>
      </c>
      <c r="F29" s="259">
        <f>SUMIF('PL KH 2A'!$J$7:$J$880,"Vĩnh Hải",'PL KH 2A'!$AF7:$AF$880)</f>
        <v>0</v>
      </c>
      <c r="G29" s="259">
        <f>SUMIF('PL KH 2A'!$J$7:$J$880,"Vĩnh Phước",'PL KH 2A'!$AF7:$AF$880)</f>
        <v>0</v>
      </c>
      <c r="H29" s="259">
        <f>SUMIF('PL KH 2A'!$J$7:$J$880,"Ngọc Hiệp",'PL KH 2A'!$AF7:$AF$880)</f>
        <v>0</v>
      </c>
      <c r="I29" s="259">
        <f>SUMIF('PL KH 2A'!$J$7:$J$880,"Vĩnh Thọ",'PL KH 2A'!$AF7:$AF$880)</f>
        <v>0</v>
      </c>
      <c r="J29" s="259">
        <f>SUMIF('PL KH 2A'!$J$7:$J$880,"Xương Huân",'PL KH 2A'!$AF7:$AF$880)</f>
        <v>0</v>
      </c>
      <c r="K29" s="259">
        <f>SUMIF('PL KH 2A'!$J$7:$J$880,"Vạn Thắng",'PL KH 2A'!$AF7:$AF$880)</f>
        <v>0</v>
      </c>
      <c r="L29" s="259">
        <f>SUMIF('PL KH 2A'!$J$7:$J$880,"Vạn Thạnh",'PL KH 2A'!$AF7:$AF$880)</f>
        <v>0</v>
      </c>
      <c r="M29" s="259">
        <f>SUMIF('PL KH 2A'!$J$7:$J$880,"Phương Sài",'PL KH 2A'!$AF7:$AF$880)</f>
        <v>0</v>
      </c>
      <c r="N29" s="259">
        <f>SUMIF('PL KH 2A'!$J$7:$J$880,"Phương Sơn",'PL KH 2A'!$AF7:$AF$880)</f>
        <v>0</v>
      </c>
      <c r="O29" s="259">
        <f>SUMIF('PL KH 2A'!$J$7:$J$880,"Phước Hải",'PL KH 2A'!$AF7:$AF$880)</f>
        <v>0</v>
      </c>
      <c r="P29" s="259">
        <f>SUMIF('PL KH 2A'!$J$7:$J$880,"Phước Tân",'PL KH 2A'!$AF7:$AF$880)</f>
        <v>0</v>
      </c>
      <c r="Q29" s="259">
        <f>SUMIF('PL KH 2A'!$J$7:$J$880,"Lộc Thọ",'PL KH 2A'!$AF7:$AF$880)</f>
        <v>0</v>
      </c>
      <c r="R29" s="259">
        <f>SUMIF('PL KH 2A'!$J$7:$J$880,"Phước Tiến",'PL KH 2A'!$AF7:$AF$880)</f>
        <v>0</v>
      </c>
      <c r="S29" s="259">
        <f>SUMIF('PL KH 2A'!$J$7:$J$880,"Tân Lập",'PL KH 2A'!$AF7:$AF$880)</f>
        <v>0</v>
      </c>
      <c r="T29" s="259">
        <f>SUMIF('PL KH 2A'!$J$7:$J$880,"Phước Hoà",'PL KH 2A'!$AF7:$AF$880)</f>
        <v>0</v>
      </c>
      <c r="U29" s="259">
        <f>SUMIF('PL KH 2A'!$J$7:$J$880,"Vĩnh Nguyên",'PL KH 2A'!$AF7:$AF$880)</f>
        <v>0</v>
      </c>
      <c r="V29" s="259">
        <f>SUMIF('PL KH 2A'!$J$7:$J$880,"Phước Long",'PL KH 2A'!$AF7:$AF$880)</f>
        <v>0</v>
      </c>
      <c r="W29" s="259">
        <f>SUMIF('PL KH 2A'!$J$7:$J$880,"Vĩnh Trường",'PL KH 2A'!$AF7:$AF$880)</f>
        <v>0</v>
      </c>
      <c r="X29" s="259">
        <f>SUMIF('PL KH 2A'!$J$7:$J$880,"Vĩnh Lương",'PL KH 2A'!$AF7:$AF$880)</f>
        <v>0</v>
      </c>
      <c r="Y29" s="259">
        <f>SUMIF('PL KH 2A'!$J$7:$J$880,"Vĩnh Phương",'PL KH 2A'!$AF7:$AF$880)</f>
        <v>0</v>
      </c>
      <c r="Z29" s="259">
        <f>SUMIF('PL KH 2A'!$J$7:$J$880,"Vĩnh Ngọc",'PL KH 2A'!$AF7:$AF$880)</f>
        <v>0</v>
      </c>
      <c r="AA29" s="259">
        <f>SUMIF('PL KH 2A'!$J$7:$J$880,"Vĩnh Thạnh",'PL KH 2A'!$AF7:$AF$880)</f>
        <v>0</v>
      </c>
      <c r="AB29" s="259">
        <f>SUMIF('PL KH 2A'!$J$7:$J$880,"Vĩnh Trung",'PL KH 2A'!$AF7:$AF$880)</f>
        <v>0</v>
      </c>
      <c r="AC29" s="259">
        <f>SUMIF('PL KH 2A'!$J$7:$J$880,"Vĩnh Hiệp",'PL KH 2A'!$AF7:$AF$880)</f>
        <v>0</v>
      </c>
      <c r="AD29" s="259">
        <f>SUMIF('PL KH 2A'!$J$7:$J$880,"Vĩnh Thái",'PL KH 2A'!$AF7:$AF$880)</f>
        <v>0</v>
      </c>
      <c r="AE29" s="259">
        <f>SUMIF('PL KH 2A'!$J$7:$J$880,"Phước Đồng",'PL KH 2A'!$AF7:$AF$880)</f>
        <v>0</v>
      </c>
    </row>
    <row r="30" spans="1:31" ht="33">
      <c r="A30" s="256" t="s">
        <v>84</v>
      </c>
      <c r="B30" s="256" t="s">
        <v>85</v>
      </c>
      <c r="C30" s="257" t="s">
        <v>13</v>
      </c>
      <c r="D30" s="266">
        <f t="shared" si="2"/>
        <v>5.4470000000000001</v>
      </c>
      <c r="E30" s="269">
        <f>SUM(E31:E41)</f>
        <v>0.39</v>
      </c>
      <c r="F30" s="269">
        <f t="shared" ref="F30:AE30" si="5">SUM(F31:F41)</f>
        <v>2.59</v>
      </c>
      <c r="G30" s="269">
        <f t="shared" si="5"/>
        <v>0.01</v>
      </c>
      <c r="H30" s="269">
        <f t="shared" si="5"/>
        <v>0.04</v>
      </c>
      <c r="I30" s="269">
        <f t="shared" si="5"/>
        <v>0</v>
      </c>
      <c r="J30" s="269">
        <f t="shared" si="5"/>
        <v>0</v>
      </c>
      <c r="K30" s="269">
        <f t="shared" si="5"/>
        <v>0</v>
      </c>
      <c r="L30" s="269">
        <f t="shared" si="5"/>
        <v>0</v>
      </c>
      <c r="M30" s="269">
        <f t="shared" si="5"/>
        <v>0</v>
      </c>
      <c r="N30" s="269">
        <f t="shared" si="5"/>
        <v>0</v>
      </c>
      <c r="O30" s="269">
        <f t="shared" si="5"/>
        <v>0</v>
      </c>
      <c r="P30" s="269">
        <f t="shared" si="5"/>
        <v>0</v>
      </c>
      <c r="Q30" s="269">
        <f t="shared" si="5"/>
        <v>0</v>
      </c>
      <c r="R30" s="269">
        <f t="shared" si="5"/>
        <v>0</v>
      </c>
      <c r="S30" s="269">
        <f t="shared" si="5"/>
        <v>0</v>
      </c>
      <c r="T30" s="269">
        <f t="shared" si="5"/>
        <v>0</v>
      </c>
      <c r="U30" s="269">
        <f t="shared" si="5"/>
        <v>0.56699999999999995</v>
      </c>
      <c r="V30" s="269">
        <f t="shared" si="5"/>
        <v>0</v>
      </c>
      <c r="W30" s="269">
        <f t="shared" si="5"/>
        <v>0.14000000000000001</v>
      </c>
      <c r="X30" s="269">
        <f t="shared" si="5"/>
        <v>1.33</v>
      </c>
      <c r="Y30" s="269">
        <f t="shared" si="5"/>
        <v>0.04</v>
      </c>
      <c r="Z30" s="269">
        <f t="shared" si="5"/>
        <v>0</v>
      </c>
      <c r="AA30" s="269">
        <f t="shared" si="5"/>
        <v>0</v>
      </c>
      <c r="AB30" s="269">
        <f t="shared" si="5"/>
        <v>0.04</v>
      </c>
      <c r="AC30" s="269">
        <f t="shared" si="5"/>
        <v>0</v>
      </c>
      <c r="AD30" s="269">
        <f t="shared" si="5"/>
        <v>0</v>
      </c>
      <c r="AE30" s="269">
        <f t="shared" si="5"/>
        <v>0.3</v>
      </c>
    </row>
    <row r="31" spans="1:31">
      <c r="A31" s="256"/>
      <c r="B31" s="270" t="s">
        <v>311</v>
      </c>
      <c r="C31" s="271" t="s">
        <v>312</v>
      </c>
      <c r="D31" s="266">
        <f t="shared" si="2"/>
        <v>1.8600000000000003</v>
      </c>
      <c r="E31" s="259">
        <f>SUMIF('PL KH 2A'!$J$7:$J$880,"Vĩnh Hoà",'PL KH 2A'!$AG7:$AG$880)</f>
        <v>0</v>
      </c>
      <c r="F31" s="259">
        <f>SUMIF('PL KH 2A'!$J$7:$J$880,"Vĩnh Hải",'PL KH 2A'!$AG7:$AG$880)</f>
        <v>1.4800000000000002</v>
      </c>
      <c r="G31" s="259">
        <f>SUMIF('PL KH 2A'!$J$7:$J$880,"Vĩnh Phước",'PL KH 2A'!$AG7:$AG$880)</f>
        <v>0</v>
      </c>
      <c r="H31" s="259">
        <f>SUMIF('PL KH 2A'!$J$7:$J$880,"Ngọc Hiệp",'PL KH 2A'!$AG7:$AG$880)</f>
        <v>0</v>
      </c>
      <c r="I31" s="259">
        <f>SUMIF('PL KH 2A'!$J$7:$J$880,"Vĩnh Thọ",'PL KH 2A'!$AG7:$AG$880)</f>
        <v>0</v>
      </c>
      <c r="J31" s="259">
        <f>SUMIF('PL KH 2A'!$J$7:$J$880,"Xương Huân",'PL KH 2A'!$AG7:$AG$880)</f>
        <v>0</v>
      </c>
      <c r="K31" s="259">
        <f>SUMIF('PL KH 2A'!$J$7:$J$880,"Vạn Thắng",'PL KH 2A'!$AG7:$AG$880)</f>
        <v>0</v>
      </c>
      <c r="L31" s="259">
        <f>SUMIF('PL KH 2A'!$J$7:$J$880,"Vạn Thạnh",'PL KH 2A'!$AG7:$AG$880)</f>
        <v>0</v>
      </c>
      <c r="M31" s="259">
        <f>SUMIF('PL KH 2A'!$J$7:$J$880,"Phương Sài",'PL KH 2A'!$AG7:$AG$880)</f>
        <v>0</v>
      </c>
      <c r="N31" s="259">
        <f>SUMIF('PL KH 2A'!$J$7:$J$880,"Phương Sơn",'PL KH 2A'!$AG7:$AG$880)</f>
        <v>0</v>
      </c>
      <c r="O31" s="259">
        <f>SUMIF('PL KH 2A'!$J$7:$J$880,"Phước Hải",'PL KH 2A'!$AG7:$AG$880)</f>
        <v>0</v>
      </c>
      <c r="P31" s="259">
        <f>SUMIF('PL KH 2A'!$J$7:$J$880,"Phước Tân",'PL KH 2A'!$AG7:$AG$880)</f>
        <v>0</v>
      </c>
      <c r="Q31" s="259">
        <f>SUMIF('PL KH 2A'!$J$7:$J$880,"Lộc Thọ",'PL KH 2A'!$AG7:$AG$880)</f>
        <v>0</v>
      </c>
      <c r="R31" s="259">
        <f>SUMIF('PL KH 2A'!$J$7:$J$880,"Phước Tiến",'PL KH 2A'!$AG7:$AG$880)</f>
        <v>0</v>
      </c>
      <c r="S31" s="259">
        <f>SUMIF('PL KH 2A'!$J$7:$J$880,"Tân Lập",'PL KH 2A'!$AG7:$AG$880)</f>
        <v>0</v>
      </c>
      <c r="T31" s="259">
        <f>SUMIF('PL KH 2A'!$J$7:$J$880,"Phước Hoà",'PL KH 2A'!$AG7:$AG$880)</f>
        <v>0</v>
      </c>
      <c r="U31" s="259">
        <f>SUMIF('PL KH 2A'!$J$7:$J$880,"Vĩnh Nguyên",'PL KH 2A'!$AG7:$AG$880)</f>
        <v>0</v>
      </c>
      <c r="V31" s="259">
        <f>SUMIF('PL KH 2A'!$J$7:$J$880,"Phước Long",'PL KH 2A'!$AG7:$AG$880)</f>
        <v>0</v>
      </c>
      <c r="W31" s="259">
        <f>SUMIF('PL KH 2A'!$J$7:$J$880,"Vĩnh Trường",'PL KH 2A'!$AG7:$AG$880)</f>
        <v>0.08</v>
      </c>
      <c r="X31" s="259">
        <f>SUMIF('PL KH 2A'!$J$7:$J$880,"Vĩnh Lương",'PL KH 2A'!$AG7:$AG$880)</f>
        <v>0</v>
      </c>
      <c r="Y31" s="259">
        <f>SUMIF('PL KH 2A'!$J$7:$J$880,"Vĩnh Phương",'PL KH 2A'!$AG7:$AG$880)</f>
        <v>0</v>
      </c>
      <c r="Z31" s="259">
        <f>SUMIF('PL KH 2A'!$J$7:$J$880,"Vĩnh Ngọc",'PL KH 2A'!$AG7:$AG$880)</f>
        <v>0</v>
      </c>
      <c r="AA31" s="259">
        <f>SUMIF('PL KH 2A'!$J$7:$J$880,"Vĩnh Thạnh",'PL KH 2A'!$AG7:$AG$880)</f>
        <v>0</v>
      </c>
      <c r="AB31" s="259">
        <f>SUMIF('PL KH 2A'!$J$7:$J$880,"Vĩnh Trung",'PL KH 2A'!$AG7:$AG$880)</f>
        <v>0</v>
      </c>
      <c r="AC31" s="259">
        <f>SUMIF('PL KH 2A'!$J$7:$J$880,"Vĩnh Hiệp",'PL KH 2A'!$AG7:$AG$880)</f>
        <v>0</v>
      </c>
      <c r="AD31" s="259">
        <f>SUMIF('PL KH 2A'!$J$7:$J$880,"Vĩnh Thái",'PL KH 2A'!$AG7:$AG$880)</f>
        <v>0</v>
      </c>
      <c r="AE31" s="259">
        <f>SUMIF('PL KH 2A'!$J$7:$J$880,"Phước Đồng",'PL KH 2A'!$AG7:$AG$880)</f>
        <v>0.3</v>
      </c>
    </row>
    <row r="32" spans="1:31">
      <c r="A32" s="256"/>
      <c r="B32" s="270" t="s">
        <v>88</v>
      </c>
      <c r="C32" s="271" t="s">
        <v>313</v>
      </c>
      <c r="D32" s="266">
        <f t="shared" si="2"/>
        <v>0.79</v>
      </c>
      <c r="E32" s="259">
        <f>SUMIF('PL KH 2A'!$J$7:$J$880,"Vĩnh Hoà",'PL KH 2A'!$AH7:$AH$880)</f>
        <v>0</v>
      </c>
      <c r="F32" s="259">
        <f>SUMIF('PL KH 2A'!$J$7:$J$880,"Vĩnh Hải",'PL KH 2A'!$AH7:$AH$880)</f>
        <v>0</v>
      </c>
      <c r="G32" s="259">
        <f>SUMIF('PL KH 2A'!$J$7:$J$880,"Vĩnh Phước",'PL KH 2A'!$AH7:$AH$880)</f>
        <v>0.01</v>
      </c>
      <c r="H32" s="259">
        <f>SUMIF('PL KH 2A'!$J$7:$J$880,"Ngọc Hiệp",'PL KH 2A'!$AH7:$AH$880)</f>
        <v>0.02</v>
      </c>
      <c r="I32" s="259">
        <f>SUMIF('PL KH 2A'!$J$7:$J$880,"Vĩnh Thọ",'PL KH 2A'!$AH7:$AH$880)</f>
        <v>0</v>
      </c>
      <c r="J32" s="259">
        <f>SUMIF('PL KH 2A'!$J$7:$J$880,"Xương Huân",'PL KH 2A'!$AH7:$AH$880)</f>
        <v>0</v>
      </c>
      <c r="K32" s="259">
        <f>SUMIF('PL KH 2A'!$J$7:$J$880,"Vạn Thắng",'PL KH 2A'!$AH7:$AH$880)</f>
        <v>0</v>
      </c>
      <c r="L32" s="259">
        <f>SUMIF('PL KH 2A'!$J$7:$J$880,"Vạn Thạnh",'PL KH 2A'!$AH7:$AH$880)</f>
        <v>0</v>
      </c>
      <c r="M32" s="259">
        <f>SUMIF('PL KH 2A'!$J$7:$J$880,"Phương Sài",'PL KH 2A'!$AH7:$AH$880)</f>
        <v>0</v>
      </c>
      <c r="N32" s="259">
        <f>SUMIF('PL KH 2A'!$J$7:$J$880,"Phương Sơn",'PL KH 2A'!$AH7:$AH$880)</f>
        <v>0</v>
      </c>
      <c r="O32" s="259">
        <f>SUMIF('PL KH 2A'!$J$7:$J$880,"Phước Hải",'PL KH 2A'!$AH7:$AH$880)</f>
        <v>0</v>
      </c>
      <c r="P32" s="259">
        <f>SUMIF('PL KH 2A'!$J$7:$J$880,"Phước Tân",'PL KH 2A'!$AH7:$AH$880)</f>
        <v>0</v>
      </c>
      <c r="Q32" s="259">
        <f>SUMIF('PL KH 2A'!$J$7:$J$880,"Lộc Thọ",'PL KH 2A'!$AH7:$AH$880)</f>
        <v>0</v>
      </c>
      <c r="R32" s="259">
        <f>SUMIF('PL KH 2A'!$J$7:$J$880,"Phước Tiến",'PL KH 2A'!$AH7:$AH$880)</f>
        <v>0</v>
      </c>
      <c r="S32" s="259">
        <f>SUMIF('PL KH 2A'!$J$7:$J$880,"Tân Lập",'PL KH 2A'!$AH7:$AH$880)</f>
        <v>0</v>
      </c>
      <c r="T32" s="259">
        <f>SUMIF('PL KH 2A'!$J$7:$J$880,"Phước Hoà",'PL KH 2A'!$AH7:$AH$880)</f>
        <v>0</v>
      </c>
      <c r="U32" s="259">
        <f>SUMIF('PL KH 2A'!$J$7:$J$880,"Vĩnh Nguyên",'PL KH 2A'!$AH7:$AH$880)</f>
        <v>0</v>
      </c>
      <c r="V32" s="259">
        <f>SUMIF('PL KH 2A'!$J$7:$J$880,"Phước Long",'PL KH 2A'!$AH7:$AH$880)</f>
        <v>0</v>
      </c>
      <c r="W32" s="259">
        <f>SUMIF('PL KH 2A'!$J$7:$J$880,"Vĩnh Trường",'PL KH 2A'!$AH7:$AH$880)</f>
        <v>0</v>
      </c>
      <c r="X32" s="259">
        <f>SUMIF('PL KH 2A'!$J$7:$J$880,"Vĩnh Lương",'PL KH 2A'!$AH7:$AH$880)</f>
        <v>0.76</v>
      </c>
      <c r="Y32" s="259">
        <f>SUMIF('PL KH 2A'!$J$7:$J$880,"Vĩnh Phương",'PL KH 2A'!$AH7:$AH$880)</f>
        <v>0</v>
      </c>
      <c r="Z32" s="259">
        <f>SUMIF('PL KH 2A'!$J$7:$J$880,"Vĩnh Ngọc",'PL KH 2A'!$AH7:$AH$880)</f>
        <v>0</v>
      </c>
      <c r="AA32" s="259">
        <f>SUMIF('PL KH 2A'!$J$7:$J$880,"Vĩnh Thạnh",'PL KH 2A'!$AH7:$AH$880)</f>
        <v>0</v>
      </c>
      <c r="AB32" s="259">
        <f>SUMIF('PL KH 2A'!$J$7:$J$880,"Vĩnh Trung",'PL KH 2A'!$AH7:$AH$880)</f>
        <v>0</v>
      </c>
      <c r="AC32" s="259">
        <f>SUMIF('PL KH 2A'!$J$7:$J$880,"Vĩnh Hiệp",'PL KH 2A'!$AH7:$AH$880)</f>
        <v>0</v>
      </c>
      <c r="AD32" s="259">
        <f>SUMIF('PL KH 2A'!$J$7:$J$880,"Vĩnh Thái",'PL KH 2A'!$AH7:$AH$880)</f>
        <v>0</v>
      </c>
      <c r="AE32" s="259">
        <f>SUMIF('PL KH 2A'!$J$7:$J$880,"Phước Đồng",'PL KH 2A'!$AH7:$AH$880)</f>
        <v>0</v>
      </c>
    </row>
    <row r="33" spans="1:31">
      <c r="A33" s="256"/>
      <c r="B33" s="270" t="s">
        <v>314</v>
      </c>
      <c r="C33" s="271" t="s">
        <v>315</v>
      </c>
      <c r="D33" s="266">
        <f t="shared" si="2"/>
        <v>0.47700000000000004</v>
      </c>
      <c r="E33" s="259">
        <f>SUMIF('PL KH 2A'!$J$7:$J$880,"Vĩnh Hoà",'PL KH 2A'!$AI7:$AI$880)</f>
        <v>0.39</v>
      </c>
      <c r="F33" s="259">
        <f>SUMIF('PL KH 2A'!$J$7:$J$880,"Vĩnh Hải",'PL KH 2A'!$AI7:$AI$880)</f>
        <v>0.02</v>
      </c>
      <c r="G33" s="259">
        <f>SUMIF('PL KH 2A'!$J$7:$J$880,"Vĩnh Phước",'PL KH 2A'!$AI7:$AI$880)</f>
        <v>0</v>
      </c>
      <c r="H33" s="259">
        <f>SUMIF('PL KH 2A'!$J$7:$J$880,"Ngọc Hiệp",'PL KH 2A'!$AI7:$AI$880)</f>
        <v>0.02</v>
      </c>
      <c r="I33" s="259">
        <f>SUMIF('PL KH 2A'!$J$7:$J$880,"Vĩnh Thọ",'PL KH 2A'!$AI7:$AI$880)</f>
        <v>0</v>
      </c>
      <c r="J33" s="259">
        <f>SUMIF('PL KH 2A'!$J$7:$J$880,"Xương Huân",'PL KH 2A'!$AI7:$AI$880)</f>
        <v>0</v>
      </c>
      <c r="K33" s="259">
        <f>SUMIF('PL KH 2A'!$J$7:$J$880,"Vạn Thắng",'PL KH 2A'!$AI7:$AI$880)</f>
        <v>0</v>
      </c>
      <c r="L33" s="259">
        <f>SUMIF('PL KH 2A'!$J$7:$J$880,"Vạn Thạnh",'PL KH 2A'!$AI7:$AI$880)</f>
        <v>0</v>
      </c>
      <c r="M33" s="259">
        <f>SUMIF('PL KH 2A'!$J$7:$J$880,"Phương Sài",'PL KH 2A'!$AI7:$AI$880)</f>
        <v>0</v>
      </c>
      <c r="N33" s="259">
        <f>SUMIF('PL KH 2A'!$J$7:$J$880,"Phương Sơn",'PL KH 2A'!$AI7:$AI$880)</f>
        <v>0</v>
      </c>
      <c r="O33" s="259">
        <f>SUMIF('PL KH 2A'!$J$7:$J$880,"Phước Hải",'PL KH 2A'!$AI7:$AI$880)</f>
        <v>0</v>
      </c>
      <c r="P33" s="259">
        <f>SUMIF('PL KH 2A'!$J$7:$J$880,"Phước Tân",'PL KH 2A'!$AI7:$AI$880)</f>
        <v>0</v>
      </c>
      <c r="Q33" s="259">
        <f>SUMIF('PL KH 2A'!$J$7:$J$880,"Lộc Thọ",'PL KH 2A'!$AI7:$AI$880)</f>
        <v>0</v>
      </c>
      <c r="R33" s="259">
        <f>SUMIF('PL KH 2A'!$J$7:$J$880,"Phước Tiến",'PL KH 2A'!$AI7:$AI$880)</f>
        <v>0</v>
      </c>
      <c r="S33" s="259">
        <f>SUMIF('PL KH 2A'!$J$7:$J$880,"Tân Lập",'PL KH 2A'!$AI7:$AI$880)</f>
        <v>0</v>
      </c>
      <c r="T33" s="259">
        <f>SUMIF('PL KH 2A'!$J$7:$J$880,"Phước Hoà",'PL KH 2A'!$AI7:$AI$880)</f>
        <v>0</v>
      </c>
      <c r="U33" s="259">
        <f>SUMIF('PL KH 2A'!$J$7:$J$880,"Vĩnh Nguyên",'PL KH 2A'!$AI7:$AI$880)</f>
        <v>7.0000000000000001E-3</v>
      </c>
      <c r="V33" s="259">
        <f>SUMIF('PL KH 2A'!$J$7:$J$880,"Phước Long",'PL KH 2A'!$AI7:$AI$880)</f>
        <v>0</v>
      </c>
      <c r="W33" s="259">
        <f>SUMIF('PL KH 2A'!$J$7:$J$880,"Vĩnh Trường",'PL KH 2A'!$AI7:$AI$880)</f>
        <v>0</v>
      </c>
      <c r="X33" s="259">
        <f>SUMIF('PL KH 2A'!$J$7:$J$880,"Vĩnh Lương",'PL KH 2A'!$AI7:$AI$880)</f>
        <v>0</v>
      </c>
      <c r="Y33" s="259">
        <f>SUMIF('PL KH 2A'!$J$7:$J$880,"Vĩnh Phương",'PL KH 2A'!$AI7:$AI$880)</f>
        <v>0</v>
      </c>
      <c r="Z33" s="259">
        <f>SUMIF('PL KH 2A'!$J$7:$J$880,"Vĩnh Ngọc",'PL KH 2A'!$AI7:$AI$880)</f>
        <v>0</v>
      </c>
      <c r="AA33" s="259">
        <f>SUMIF('PL KH 2A'!$J$7:$J$880,"Vĩnh Thạnh",'PL KH 2A'!$AI7:$AI$880)</f>
        <v>0</v>
      </c>
      <c r="AB33" s="259">
        <f>SUMIF('PL KH 2A'!$J$7:$J$880,"Vĩnh Trung",'PL KH 2A'!$AI7:$AI$880)</f>
        <v>0.04</v>
      </c>
      <c r="AC33" s="259">
        <f>SUMIF('PL KH 2A'!$J$7:$J$880,"Vĩnh Hiệp",'PL KH 2A'!$AI7:$AI$880)</f>
        <v>0</v>
      </c>
      <c r="AD33" s="259">
        <f>SUMIF('PL KH 2A'!$J$7:$J$880,"Vĩnh Thái",'PL KH 2A'!$AI7:$AI$880)</f>
        <v>0</v>
      </c>
      <c r="AE33" s="259">
        <f>SUMIF('PL KH 2A'!$J$7:$J$880,"Phước Đồng",'PL KH 2A'!$AI7:$AI$880)</f>
        <v>0</v>
      </c>
    </row>
    <row r="34" spans="1:31">
      <c r="A34" s="256"/>
      <c r="B34" s="270" t="s">
        <v>316</v>
      </c>
      <c r="C34" s="271" t="s">
        <v>317</v>
      </c>
      <c r="D34" s="266">
        <f t="shared" si="2"/>
        <v>1.67</v>
      </c>
      <c r="E34" s="259">
        <f>SUMIF('PL KH 2A'!$J$7:$J$880,"Vĩnh Hoà",'PL KH 2A'!$AJ7:$AJ$880)</f>
        <v>0</v>
      </c>
      <c r="F34" s="259">
        <f>SUMIF('PL KH 2A'!$J$7:$J$880,"Vĩnh Hải",'PL KH 2A'!$AJ7:$AJ$880)</f>
        <v>1</v>
      </c>
      <c r="G34" s="259">
        <f>SUMIF('PL KH 2A'!$J$7:$J$880,"Vĩnh Phước",'PL KH 2A'!$AJ7:$AJ$880)</f>
        <v>0</v>
      </c>
      <c r="H34" s="259">
        <f>SUMIF('PL KH 2A'!$J$7:$J$880,"Ngọc Hiệp",'PL KH 2A'!$AJ7:$AJ$880)</f>
        <v>0</v>
      </c>
      <c r="I34" s="259">
        <f>SUMIF('PL KH 2A'!$J$7:$J$880,"Vĩnh Thọ",'PL KH 2A'!$AJ7:$AJ$880)</f>
        <v>0</v>
      </c>
      <c r="J34" s="259">
        <f>SUMIF('PL KH 2A'!$J$7:$J$880,"Xương Huân",'PL KH 2A'!$AJ7:$AJ$880)</f>
        <v>0</v>
      </c>
      <c r="K34" s="259">
        <f>SUMIF('PL KH 2A'!$J$7:$J$880,"Vạn Thắng",'PL KH 2A'!$AJ7:$AJ$880)</f>
        <v>0</v>
      </c>
      <c r="L34" s="259">
        <f>SUMIF('PL KH 2A'!$J$7:$J$880,"Vạn Thạnh",'PL KH 2A'!$AJ7:$AJ$880)</f>
        <v>0</v>
      </c>
      <c r="M34" s="259">
        <f>SUMIF('PL KH 2A'!$J$7:$J$880,"Phương Sài",'PL KH 2A'!$AJ7:$AJ$880)</f>
        <v>0</v>
      </c>
      <c r="N34" s="259">
        <f>SUMIF('PL KH 2A'!$J$7:$J$880,"Phương Sơn",'PL KH 2A'!$AJ7:$AJ$880)</f>
        <v>0</v>
      </c>
      <c r="O34" s="259">
        <f>SUMIF('PL KH 2A'!$J$7:$J$880,"Phước Hải",'PL KH 2A'!$AJ7:$AJ$880)</f>
        <v>0</v>
      </c>
      <c r="P34" s="259">
        <f>SUMIF('PL KH 2A'!$J$7:$J$880,"Phước Tân",'PL KH 2A'!$AJ7:$AJ$880)</f>
        <v>0</v>
      </c>
      <c r="Q34" s="259">
        <f>SUMIF('PL KH 2A'!$J$7:$J$880,"Lộc Thọ",'PL KH 2A'!$AJ7:$AJ$880)</f>
        <v>0</v>
      </c>
      <c r="R34" s="259">
        <f>SUMIF('PL KH 2A'!$J$7:$J$880,"Phước Tiến",'PL KH 2A'!$AJ7:$AJ$880)</f>
        <v>0</v>
      </c>
      <c r="S34" s="259">
        <f>SUMIF('PL KH 2A'!$J$7:$J$880,"Tân Lập",'PL KH 2A'!$AJ7:$AJ$880)</f>
        <v>0</v>
      </c>
      <c r="T34" s="259">
        <f>SUMIF('PL KH 2A'!$J$7:$J$880,"Phước Hoà",'PL KH 2A'!$AJ7:$AJ$880)</f>
        <v>0</v>
      </c>
      <c r="U34" s="259">
        <f>SUMIF('PL KH 2A'!$J$7:$J$880,"Vĩnh Nguyên",'PL KH 2A'!$AJ7:$AJ$880)</f>
        <v>0</v>
      </c>
      <c r="V34" s="259">
        <f>SUMIF('PL KH 2A'!$J$7:$J$880,"Phước Long",'PL KH 2A'!$AJ7:$AJ$880)</f>
        <v>0</v>
      </c>
      <c r="W34" s="259">
        <f>SUMIF('PL KH 2A'!$J$7:$J$880,"Vĩnh Trường",'PL KH 2A'!$AJ7:$AJ$880)</f>
        <v>0.06</v>
      </c>
      <c r="X34" s="259">
        <f>SUMIF('PL KH 2A'!$J$7:$J$880,"Vĩnh Lương",'PL KH 2A'!$AJ7:$AJ$880)</f>
        <v>0.56999999999999995</v>
      </c>
      <c r="Y34" s="259">
        <f>SUMIF('PL KH 2A'!$J$7:$J$880,"Vĩnh Phương",'PL KH 2A'!$AJ7:$AJ$880)</f>
        <v>0.04</v>
      </c>
      <c r="Z34" s="259">
        <f>SUMIF('PL KH 2A'!$J$7:$J$880,"Vĩnh Ngọc",'PL KH 2A'!$AJ7:$AJ$880)</f>
        <v>0</v>
      </c>
      <c r="AA34" s="259">
        <f>SUMIF('PL KH 2A'!$J$7:$J$880,"Vĩnh Thạnh",'PL KH 2A'!$AJ7:$AJ$880)</f>
        <v>0</v>
      </c>
      <c r="AB34" s="259">
        <f>SUMIF('PL KH 2A'!$J$7:$J$880,"Vĩnh Trung",'PL KH 2A'!$AJ7:$AJ$880)</f>
        <v>0</v>
      </c>
      <c r="AC34" s="259">
        <f>SUMIF('PL KH 2A'!$J$7:$J$880,"Vĩnh Hiệp",'PL KH 2A'!$AJ7:$AJ$880)</f>
        <v>0</v>
      </c>
      <c r="AD34" s="259">
        <f>SUMIF('PL KH 2A'!$J$7:$J$880,"Vĩnh Thái",'PL KH 2A'!$AJ7:$AJ$880)</f>
        <v>0</v>
      </c>
      <c r="AE34" s="259">
        <f>SUMIF('PL KH 2A'!$J$7:$J$880,"Phước Đồng",'PL KH 2A'!$AJ7:$AJ$880)</f>
        <v>0</v>
      </c>
    </row>
    <row r="35" spans="1:31">
      <c r="A35" s="256"/>
      <c r="B35" s="270" t="s">
        <v>318</v>
      </c>
      <c r="C35" s="271" t="s">
        <v>319</v>
      </c>
      <c r="D35" s="266">
        <f t="shared" si="2"/>
        <v>0</v>
      </c>
      <c r="E35" s="259">
        <f>SUMIF('PL KH 2A'!$J$7:$J$880,"Vĩnh Hoà",'PL KH 2A'!$AK7:$AK$880)</f>
        <v>0</v>
      </c>
      <c r="F35" s="259">
        <f>SUMIF('PL KH 2A'!$J$7:$J$880,"Vĩnh Hải",'PL KH 2A'!$AK7:$AK$880)</f>
        <v>0</v>
      </c>
      <c r="G35" s="259">
        <f>SUMIF('PL KH 2A'!$J$7:$J$880,"Vĩnh Phước",'PL KH 2A'!$AK7:$AK$880)</f>
        <v>0</v>
      </c>
      <c r="H35" s="259">
        <f>SUMIF('PL KH 2A'!$J$7:$J$880,"Ngọc Hiệp",'PL KH 2A'!$AK7:$AK$880)</f>
        <v>0</v>
      </c>
      <c r="I35" s="259">
        <f>SUMIF('PL KH 2A'!$J$7:$J$880,"Vĩnh Thọ",'PL KH 2A'!$AK7:$AK$880)</f>
        <v>0</v>
      </c>
      <c r="J35" s="259">
        <f>SUMIF('PL KH 2A'!$J$7:$J$880,"Xương Huân",'PL KH 2A'!$AK7:$AK$880)</f>
        <v>0</v>
      </c>
      <c r="K35" s="259">
        <f>SUMIF('PL KH 2A'!$J$7:$J$880,"Vạn Thắng",'PL KH 2A'!$AK7:$AK$880)</f>
        <v>0</v>
      </c>
      <c r="L35" s="259">
        <f>SUMIF('PL KH 2A'!$J$7:$J$880,"Vạn Thạnh",'PL KH 2A'!$AK7:$AK$880)</f>
        <v>0</v>
      </c>
      <c r="M35" s="259">
        <f>SUMIF('PL KH 2A'!$J$7:$J$880,"Phương Sài",'PL KH 2A'!$AK7:$AK$880)</f>
        <v>0</v>
      </c>
      <c r="N35" s="259">
        <f>SUMIF('PL KH 2A'!$J$7:$J$880,"Phương Sơn",'PL KH 2A'!$AK7:$AK$880)</f>
        <v>0</v>
      </c>
      <c r="O35" s="259">
        <f>SUMIF('PL KH 2A'!$J$7:$J$880,"Phước Hải",'PL KH 2A'!$AK7:$AK$880)</f>
        <v>0</v>
      </c>
      <c r="P35" s="259">
        <f>SUMIF('PL KH 2A'!$J$7:$J$880,"Phước Tân",'PL KH 2A'!$AK7:$AK$880)</f>
        <v>0</v>
      </c>
      <c r="Q35" s="259">
        <f>SUMIF('PL KH 2A'!$J$7:$J$880,"Lộc Thọ",'PL KH 2A'!$AK7:$AK$880)</f>
        <v>0</v>
      </c>
      <c r="R35" s="259">
        <f>SUMIF('PL KH 2A'!$J$7:$J$880,"Phước Tiến",'PL KH 2A'!$AK7:$AK$880)</f>
        <v>0</v>
      </c>
      <c r="S35" s="259">
        <f>SUMIF('PL KH 2A'!$J$7:$J$880,"Tân Lập",'PL KH 2A'!$AK7:$AK$880)</f>
        <v>0</v>
      </c>
      <c r="T35" s="259">
        <f>SUMIF('PL KH 2A'!$J$7:$J$880,"Phước Hoà",'PL KH 2A'!$AK7:$AK$880)</f>
        <v>0</v>
      </c>
      <c r="U35" s="259">
        <f>SUMIF('PL KH 2A'!$J$7:$J$880,"Vĩnh Nguyên",'PL KH 2A'!$AK7:$AK$880)</f>
        <v>0</v>
      </c>
      <c r="V35" s="259">
        <f>SUMIF('PL KH 2A'!$J$7:$J$880,"Phước Long",'PL KH 2A'!$AK7:$AK$880)</f>
        <v>0</v>
      </c>
      <c r="W35" s="259">
        <f>SUMIF('PL KH 2A'!$J$7:$J$880,"Vĩnh Trường",'PL KH 2A'!$AK7:$AK$880)</f>
        <v>0</v>
      </c>
      <c r="X35" s="259">
        <f>SUMIF('PL KH 2A'!$J$7:$J$880,"Vĩnh Lương",'PL KH 2A'!$AK7:$AK$880)</f>
        <v>0</v>
      </c>
      <c r="Y35" s="259">
        <f>SUMIF('PL KH 2A'!$J$7:$J$880,"Vĩnh Phương",'PL KH 2A'!$AK7:$AK$880)</f>
        <v>0</v>
      </c>
      <c r="Z35" s="259">
        <f>SUMIF('PL KH 2A'!$J$7:$J$880,"Vĩnh Ngọc",'PL KH 2A'!$AK7:$AK$880)</f>
        <v>0</v>
      </c>
      <c r="AA35" s="259">
        <f>SUMIF('PL KH 2A'!$J$7:$J$880,"Vĩnh Thạnh",'PL KH 2A'!$AK7:$AK$880)</f>
        <v>0</v>
      </c>
      <c r="AB35" s="259">
        <f>SUMIF('PL KH 2A'!$J$7:$J$880,"Vĩnh Trung",'PL KH 2A'!$AK7:$AK$880)</f>
        <v>0</v>
      </c>
      <c r="AC35" s="259">
        <f>SUMIF('PL KH 2A'!$J$7:$J$880,"Vĩnh Hiệp",'PL KH 2A'!$AK7:$AK$880)</f>
        <v>0</v>
      </c>
      <c r="AD35" s="259">
        <f>SUMIF('PL KH 2A'!$J$7:$J$880,"Vĩnh Thái",'PL KH 2A'!$AK7:$AK$880)</f>
        <v>0</v>
      </c>
      <c r="AE35" s="259">
        <f>SUMIF('PL KH 2A'!$J$7:$J$880,"Phước Đồng",'PL KH 2A'!$AK7:$AK$880)</f>
        <v>0</v>
      </c>
    </row>
    <row r="36" spans="1:31">
      <c r="A36" s="256"/>
      <c r="B36" s="270" t="s">
        <v>184</v>
      </c>
      <c r="C36" s="271" t="s">
        <v>320</v>
      </c>
      <c r="D36" s="266">
        <f t="shared" si="2"/>
        <v>0.04</v>
      </c>
      <c r="E36" s="259">
        <f>SUMIF('PL KH 2A'!$J$7:$J$880,"Vĩnh Hoà",'PL KH 2A'!$AL7:$AL$880)</f>
        <v>0</v>
      </c>
      <c r="F36" s="259">
        <f>SUMIF('PL KH 2A'!$J$7:$J$880,"Vĩnh Hải",'PL KH 2A'!$AL7:$AL$880)</f>
        <v>0.04</v>
      </c>
      <c r="G36" s="259">
        <f>SUMIF('PL KH 2A'!$J$7:$J$880,"Vĩnh Phước",'PL KH 2A'!$AL7:$AL$880)</f>
        <v>0</v>
      </c>
      <c r="H36" s="259">
        <f>SUMIF('PL KH 2A'!$J$7:$J$880,"Ngọc Hiệp",'PL KH 2A'!$AL7:$AL$880)</f>
        <v>0</v>
      </c>
      <c r="I36" s="259">
        <f>SUMIF('PL KH 2A'!$J$7:$J$880,"Vĩnh Thọ",'PL KH 2A'!$AL7:$AL$880)</f>
        <v>0</v>
      </c>
      <c r="J36" s="259">
        <f>SUMIF('PL KH 2A'!$J$7:$J$880,"Xương Huân",'PL KH 2A'!$AL7:$AL$880)</f>
        <v>0</v>
      </c>
      <c r="K36" s="259">
        <f>SUMIF('PL KH 2A'!$J$7:$J$880,"Vạn Thắng",'PL KH 2A'!$AL7:$AL$880)</f>
        <v>0</v>
      </c>
      <c r="L36" s="259">
        <f>SUMIF('PL KH 2A'!$J$7:$J$880,"Vạn Thạnh",'PL KH 2A'!$AL7:$AL$880)</f>
        <v>0</v>
      </c>
      <c r="M36" s="259">
        <f>SUMIF('PL KH 2A'!$J$7:$J$880,"Phương Sài",'PL KH 2A'!$AL7:$AL$880)</f>
        <v>0</v>
      </c>
      <c r="N36" s="259">
        <f>SUMIF('PL KH 2A'!$J$7:$J$880,"Phương Sơn",'PL KH 2A'!$AL7:$AL$880)</f>
        <v>0</v>
      </c>
      <c r="O36" s="259">
        <f>SUMIF('PL KH 2A'!$J$7:$J$880,"Phước Hải",'PL KH 2A'!$AL7:$AL$880)</f>
        <v>0</v>
      </c>
      <c r="P36" s="259">
        <f>SUMIF('PL KH 2A'!$J$7:$J$880,"Phước Tân",'PL KH 2A'!$AL7:$AL$880)</f>
        <v>0</v>
      </c>
      <c r="Q36" s="259">
        <f>SUMIF('PL KH 2A'!$J$7:$J$880,"Lộc Thọ",'PL KH 2A'!$AL7:$AL$880)</f>
        <v>0</v>
      </c>
      <c r="R36" s="259">
        <f>SUMIF('PL KH 2A'!$J$7:$J$880,"Phước Tiến",'PL KH 2A'!$AL7:$AL$880)</f>
        <v>0</v>
      </c>
      <c r="S36" s="259">
        <f>SUMIF('PL KH 2A'!$J$7:$J$880,"Tân Lập",'PL KH 2A'!$AL7:$AL$880)</f>
        <v>0</v>
      </c>
      <c r="T36" s="259">
        <f>SUMIF('PL KH 2A'!$J$7:$J$880,"Phước Hoà",'PL KH 2A'!$AL7:$AL$880)</f>
        <v>0</v>
      </c>
      <c r="U36" s="259">
        <f>SUMIF('PL KH 2A'!$J$7:$J$880,"Vĩnh Nguyên",'PL KH 2A'!$AL7:$AL$880)</f>
        <v>0</v>
      </c>
      <c r="V36" s="259">
        <f>SUMIF('PL KH 2A'!$J$7:$J$880,"Phước Long",'PL KH 2A'!$AL7:$AL$880)</f>
        <v>0</v>
      </c>
      <c r="W36" s="259">
        <f>SUMIF('PL KH 2A'!$J$7:$J$880,"Vĩnh Trường",'PL KH 2A'!$AL7:$AL$880)</f>
        <v>0</v>
      </c>
      <c r="X36" s="259">
        <f>SUMIF('PL KH 2A'!$J$7:$J$880,"Vĩnh Lương",'PL KH 2A'!$AL7:$AL$880)</f>
        <v>0</v>
      </c>
      <c r="Y36" s="259">
        <f>SUMIF('PL KH 2A'!$J$7:$J$880,"Vĩnh Phương",'PL KH 2A'!$AL7:$AL$880)</f>
        <v>0</v>
      </c>
      <c r="Z36" s="259">
        <f>SUMIF('PL KH 2A'!$J$7:$J$880,"Vĩnh Ngọc",'PL KH 2A'!$AL7:$AL$880)</f>
        <v>0</v>
      </c>
      <c r="AA36" s="259">
        <f>SUMIF('PL KH 2A'!$J$7:$J$880,"Vĩnh Thạnh",'PL KH 2A'!$AL7:$AL$880)</f>
        <v>0</v>
      </c>
      <c r="AB36" s="259">
        <f>SUMIF('PL KH 2A'!$J$7:$J$880,"Vĩnh Trung",'PL KH 2A'!$AL7:$AL$880)</f>
        <v>0</v>
      </c>
      <c r="AC36" s="259">
        <f>SUMIF('PL KH 2A'!$J$7:$J$880,"Vĩnh Hiệp",'PL KH 2A'!$AL7:$AL$880)</f>
        <v>0</v>
      </c>
      <c r="AD36" s="259">
        <f>SUMIF('PL KH 2A'!$J$7:$J$880,"Vĩnh Thái",'PL KH 2A'!$AL7:$AL$880)</f>
        <v>0</v>
      </c>
      <c r="AE36" s="259">
        <f>SUMIF('PL KH 2A'!$J$7:$J$880,"Phước Đồng",'PL KH 2A'!$AL7:$AL$880)</f>
        <v>0</v>
      </c>
    </row>
    <row r="37" spans="1:31">
      <c r="A37" s="256"/>
      <c r="B37" s="270" t="s">
        <v>95</v>
      </c>
      <c r="C37" s="271" t="s">
        <v>321</v>
      </c>
      <c r="D37" s="266">
        <f t="shared" si="2"/>
        <v>0</v>
      </c>
      <c r="E37" s="259">
        <f>SUMIF('PL KH 2A'!$J$7:$J$880,"Vĩnh Hoà",'PL KH 2A'!$AM7:$AM$880)</f>
        <v>0</v>
      </c>
      <c r="F37" s="259">
        <f>SUMIF('PL KH 2A'!$J$7:$J$880,"Vĩnh Hải",'PL KH 2A'!$AM7:$AM$880)</f>
        <v>0</v>
      </c>
      <c r="G37" s="259">
        <f>SUMIF('PL KH 2A'!$J$7:$J$880,"Vĩnh Phước",'PL KH 2A'!$AM7:$AM$880)</f>
        <v>0</v>
      </c>
      <c r="H37" s="259">
        <f>SUMIF('PL KH 2A'!$J$7:$J$880,"Ngọc Hiệp",'PL KH 2A'!$AM7:$AM$880)</f>
        <v>0</v>
      </c>
      <c r="I37" s="259">
        <f>SUMIF('PL KH 2A'!$J$7:$J$880,"Vĩnh Thọ",'PL KH 2A'!$AM7:$AM$880)</f>
        <v>0</v>
      </c>
      <c r="J37" s="259">
        <f>SUMIF('PL KH 2A'!$J$7:$J$880,"Xương Huân",'PL KH 2A'!$AM7:$AM$880)</f>
        <v>0</v>
      </c>
      <c r="K37" s="259">
        <f>SUMIF('PL KH 2A'!$J$7:$J$880,"Vạn Thắng",'PL KH 2A'!$AM7:$AM$880)</f>
        <v>0</v>
      </c>
      <c r="L37" s="259">
        <f>SUMIF('PL KH 2A'!$J$7:$J$880,"Vạn Thạnh",'PL KH 2A'!$AM7:$AM$880)</f>
        <v>0</v>
      </c>
      <c r="M37" s="259">
        <f>SUMIF('PL KH 2A'!$J$7:$J$880,"Phương Sài",'PL KH 2A'!$AM7:$AM$880)</f>
        <v>0</v>
      </c>
      <c r="N37" s="259">
        <f>SUMIF('PL KH 2A'!$J$7:$J$880,"Phương Sơn",'PL KH 2A'!$AM7:$AM$880)</f>
        <v>0</v>
      </c>
      <c r="O37" s="259">
        <f>SUMIF('PL KH 2A'!$J$7:$J$880,"Phước Hải",'PL KH 2A'!$AM7:$AM$880)</f>
        <v>0</v>
      </c>
      <c r="P37" s="259">
        <f>SUMIF('PL KH 2A'!$J$7:$J$880,"Phước Tân",'PL KH 2A'!$AM7:$AM$880)</f>
        <v>0</v>
      </c>
      <c r="Q37" s="259">
        <f>SUMIF('PL KH 2A'!$J$7:$J$880,"Lộc Thọ",'PL KH 2A'!$AM7:$AM$880)</f>
        <v>0</v>
      </c>
      <c r="R37" s="259">
        <f>SUMIF('PL KH 2A'!$J$7:$J$880,"Phước Tiến",'PL KH 2A'!$AM7:$AM$880)</f>
        <v>0</v>
      </c>
      <c r="S37" s="259">
        <f>SUMIF('PL KH 2A'!$J$7:$J$880,"Tân Lập",'PL KH 2A'!$AM7:$AM$880)</f>
        <v>0</v>
      </c>
      <c r="T37" s="259">
        <f>SUMIF('PL KH 2A'!$J$7:$J$880,"Phước Hoà",'PL KH 2A'!$AM7:$AM$880)</f>
        <v>0</v>
      </c>
      <c r="U37" s="259">
        <f>SUMIF('PL KH 2A'!$J$7:$J$880,"Vĩnh Nguyên",'PL KH 2A'!$AM7:$AM$880)</f>
        <v>0</v>
      </c>
      <c r="V37" s="259">
        <f>SUMIF('PL KH 2A'!$J$7:$J$880,"Phước Long",'PL KH 2A'!$AM7:$AM$880)</f>
        <v>0</v>
      </c>
      <c r="W37" s="259">
        <f>SUMIF('PL KH 2A'!$J$7:$J$880,"Vĩnh Trường",'PL KH 2A'!$AM7:$AM$880)</f>
        <v>0</v>
      </c>
      <c r="X37" s="259">
        <f>SUMIF('PL KH 2A'!$J$7:$J$880,"Vĩnh Lương",'PL KH 2A'!$AM7:$AM$880)</f>
        <v>0</v>
      </c>
      <c r="Y37" s="259">
        <f>SUMIF('PL KH 2A'!$J$7:$J$880,"Vĩnh Phương",'PL KH 2A'!$AM7:$AM$880)</f>
        <v>0</v>
      </c>
      <c r="Z37" s="259">
        <f>SUMIF('PL KH 2A'!$J$7:$J$880,"Vĩnh Ngọc",'PL KH 2A'!$AM7:$AM$880)</f>
        <v>0</v>
      </c>
      <c r="AA37" s="259">
        <f>SUMIF('PL KH 2A'!$J$7:$J$880,"Vĩnh Thạnh",'PL KH 2A'!$AM7:$AM$880)</f>
        <v>0</v>
      </c>
      <c r="AB37" s="259">
        <f>SUMIF('PL KH 2A'!$J$7:$J$880,"Vĩnh Trung",'PL KH 2A'!$AM7:$AM$880)</f>
        <v>0</v>
      </c>
      <c r="AC37" s="259">
        <f>SUMIF('PL KH 2A'!$J$7:$J$880,"Vĩnh Hiệp",'PL KH 2A'!$AM7:$AM$880)</f>
        <v>0</v>
      </c>
      <c r="AD37" s="259">
        <f>SUMIF('PL KH 2A'!$J$7:$J$880,"Vĩnh Thái",'PL KH 2A'!$AM7:$AM$880)</f>
        <v>0</v>
      </c>
      <c r="AE37" s="259">
        <f>SUMIF('PL KH 2A'!$J$7:$J$880,"Phước Đồng",'PL KH 2A'!$AM7:$AM$880)</f>
        <v>0</v>
      </c>
    </row>
    <row r="38" spans="1:31">
      <c r="A38" s="256"/>
      <c r="B38" s="270" t="s">
        <v>322</v>
      </c>
      <c r="C38" s="271" t="s">
        <v>323</v>
      </c>
      <c r="D38" s="266">
        <f t="shared" si="2"/>
        <v>0</v>
      </c>
      <c r="E38" s="259">
        <f>SUMIF('PL KH 2A'!$J$7:$J$880,"Vĩnh Hoà",'PL KH 2A'!$AN7:$AN$880)</f>
        <v>0</v>
      </c>
      <c r="F38" s="259">
        <f>SUMIF('PL KH 2A'!$J$7:$J$880,"Vĩnh Hải",'PL KH 2A'!$AN7:$AN$880)</f>
        <v>0</v>
      </c>
      <c r="G38" s="259">
        <f>SUMIF('PL KH 2A'!$J$7:$J$880,"Vĩnh Phước",'PL KH 2A'!$AN7:$AN$880)</f>
        <v>0</v>
      </c>
      <c r="H38" s="259">
        <f>SUMIF('PL KH 2A'!$J$7:$J$880,"Ngọc Hiệp",'PL KH 2A'!$AN7:$AN$880)</f>
        <v>0</v>
      </c>
      <c r="I38" s="259">
        <f>SUMIF('PL KH 2A'!$J$7:$J$880,"Vĩnh Thọ",'PL KH 2A'!$AN7:$AN$880)</f>
        <v>0</v>
      </c>
      <c r="J38" s="259">
        <f>SUMIF('PL KH 2A'!$J$7:$J$880,"Xương Huân",'PL KH 2A'!$AN7:$AN$880)</f>
        <v>0</v>
      </c>
      <c r="K38" s="259">
        <f>SUMIF('PL KH 2A'!$J$7:$J$880,"Vạn Thắng",'PL KH 2A'!$AN7:$AN$880)</f>
        <v>0</v>
      </c>
      <c r="L38" s="259">
        <f>SUMIF('PL KH 2A'!$J$7:$J$880,"Vạn Thạnh",'PL KH 2A'!$AN7:$AN$880)</f>
        <v>0</v>
      </c>
      <c r="M38" s="259">
        <f>SUMIF('PL KH 2A'!$J$7:$J$880,"Phương Sài",'PL KH 2A'!$AN7:$AN$880)</f>
        <v>0</v>
      </c>
      <c r="N38" s="259">
        <f>SUMIF('PL KH 2A'!$J$7:$J$880,"Phương Sơn",'PL KH 2A'!$AN7:$AN$880)</f>
        <v>0</v>
      </c>
      <c r="O38" s="259">
        <f>SUMIF('PL KH 2A'!$J$7:$J$880,"Phước Hải",'PL KH 2A'!$AN7:$AN$880)</f>
        <v>0</v>
      </c>
      <c r="P38" s="259">
        <f>SUMIF('PL KH 2A'!$J$7:$J$880,"Phước Tân",'PL KH 2A'!$AN7:$AN$880)</f>
        <v>0</v>
      </c>
      <c r="Q38" s="259">
        <f>SUMIF('PL KH 2A'!$J$7:$J$880,"Lộc Thọ",'PL KH 2A'!$AN7:$AN$880)</f>
        <v>0</v>
      </c>
      <c r="R38" s="259">
        <f>SUMIF('PL KH 2A'!$J$7:$J$880,"Phước Tiến",'PL KH 2A'!$AN7:$AN$880)</f>
        <v>0</v>
      </c>
      <c r="S38" s="259">
        <f>SUMIF('PL KH 2A'!$J$7:$J$880,"Tân Lập",'PL KH 2A'!$AN7:$AN$880)</f>
        <v>0</v>
      </c>
      <c r="T38" s="259">
        <f>SUMIF('PL KH 2A'!$J$7:$J$880,"Phước Hoà",'PL KH 2A'!$AN7:$AN$880)</f>
        <v>0</v>
      </c>
      <c r="U38" s="259">
        <f>SUMIF('PL KH 2A'!$J$7:$J$880,"Vĩnh Nguyên",'PL KH 2A'!$AN7:$AN$880)</f>
        <v>0</v>
      </c>
      <c r="V38" s="259">
        <f>SUMIF('PL KH 2A'!$J$7:$J$880,"Phước Long",'PL KH 2A'!$AN7:$AN$880)</f>
        <v>0</v>
      </c>
      <c r="W38" s="259">
        <f>SUMIF('PL KH 2A'!$J$7:$J$880,"Vĩnh Trường",'PL KH 2A'!$AN7:$AN$880)</f>
        <v>0</v>
      </c>
      <c r="X38" s="259">
        <f>SUMIF('PL KH 2A'!$J$7:$J$880,"Vĩnh Lương",'PL KH 2A'!$AN7:$AN$880)</f>
        <v>0</v>
      </c>
      <c r="Y38" s="259">
        <f>SUMIF('PL KH 2A'!$J$7:$J$880,"Vĩnh Phương",'PL KH 2A'!$AN7:$AN$880)</f>
        <v>0</v>
      </c>
      <c r="Z38" s="259">
        <f>SUMIF('PL KH 2A'!$J$7:$J$880,"Vĩnh Ngọc",'PL KH 2A'!$AN7:$AN$880)</f>
        <v>0</v>
      </c>
      <c r="AA38" s="259">
        <f>SUMIF('PL KH 2A'!$J$7:$J$880,"Vĩnh Thạnh",'PL KH 2A'!$AN7:$AN$880)</f>
        <v>0</v>
      </c>
      <c r="AB38" s="259">
        <f>SUMIF('PL KH 2A'!$J$7:$J$880,"Vĩnh Trung",'PL KH 2A'!$AN7:$AN$880)</f>
        <v>0</v>
      </c>
      <c r="AC38" s="259">
        <f>SUMIF('PL KH 2A'!$J$7:$J$880,"Vĩnh Hiệp",'PL KH 2A'!$AN7:$AN$880)</f>
        <v>0</v>
      </c>
      <c r="AD38" s="259">
        <f>SUMIF('PL KH 2A'!$J$7:$J$880,"Vĩnh Thái",'PL KH 2A'!$AN7:$AN$880)</f>
        <v>0</v>
      </c>
      <c r="AE38" s="259">
        <f>SUMIF('PL KH 2A'!$J$7:$J$880,"Phước Đồng",'PL KH 2A'!$AN7:$AN$880)</f>
        <v>0</v>
      </c>
    </row>
    <row r="39" spans="1:31">
      <c r="A39" s="256"/>
      <c r="B39" s="270" t="s">
        <v>99</v>
      </c>
      <c r="C39" s="271" t="s">
        <v>324</v>
      </c>
      <c r="D39" s="266">
        <f t="shared" si="2"/>
        <v>0.61</v>
      </c>
      <c r="E39" s="259">
        <f>SUMIF('PL KH 2A'!$J$7:$J$880,"Vĩnh Hoà",'PL KH 2A'!$AO7:$AO$880)</f>
        <v>0</v>
      </c>
      <c r="F39" s="259">
        <f>SUMIF('PL KH 2A'!$J$7:$J$880,"Vĩnh Hải",'PL KH 2A'!$AO7:$AO$880)</f>
        <v>0.05</v>
      </c>
      <c r="G39" s="259">
        <f>SUMIF('PL KH 2A'!$J$7:$J$880,"Vĩnh Phước",'PL KH 2A'!$AO7:$AO$880)</f>
        <v>0</v>
      </c>
      <c r="H39" s="259">
        <f>SUMIF('PL KH 2A'!$J$7:$J$880,"Ngọc Hiệp",'PL KH 2A'!$AO7:$AO$880)</f>
        <v>0</v>
      </c>
      <c r="I39" s="259">
        <f>SUMIF('PL KH 2A'!$J$7:$J$880,"Vĩnh Thọ",'PL KH 2A'!$AO7:$AO$880)</f>
        <v>0</v>
      </c>
      <c r="J39" s="259">
        <f>SUMIF('PL KH 2A'!$J$7:$J$880,"Xương Huân",'PL KH 2A'!$AO7:$AO$880)</f>
        <v>0</v>
      </c>
      <c r="K39" s="259">
        <f>SUMIF('PL KH 2A'!$J$7:$J$880,"Vạn Thắng",'PL KH 2A'!$AO7:$AO$880)</f>
        <v>0</v>
      </c>
      <c r="L39" s="259">
        <f>SUMIF('PL KH 2A'!$J$7:$J$880,"Vạn Thạnh",'PL KH 2A'!$AO7:$AO$880)</f>
        <v>0</v>
      </c>
      <c r="M39" s="259">
        <f>SUMIF('PL KH 2A'!$J$7:$J$880,"Phương Sài",'PL KH 2A'!$AO7:$AO$880)</f>
        <v>0</v>
      </c>
      <c r="N39" s="259">
        <f>SUMIF('PL KH 2A'!$J$7:$J$880,"Phương Sơn",'PL KH 2A'!$AO7:$AO$880)</f>
        <v>0</v>
      </c>
      <c r="O39" s="259">
        <f>SUMIF('PL KH 2A'!$J$7:$J$880,"Phước Hải",'PL KH 2A'!$AO7:$AO$880)</f>
        <v>0</v>
      </c>
      <c r="P39" s="259">
        <f>SUMIF('PL KH 2A'!$J$7:$J$880,"Phước Tân",'PL KH 2A'!$AO7:$AO$880)</f>
        <v>0</v>
      </c>
      <c r="Q39" s="259">
        <f>SUMIF('PL KH 2A'!$J$7:$J$880,"Lộc Thọ",'PL KH 2A'!$AO7:$AO$880)</f>
        <v>0</v>
      </c>
      <c r="R39" s="259">
        <f>SUMIF('PL KH 2A'!$J$7:$J$880,"Phước Tiến",'PL KH 2A'!$AO7:$AO$880)</f>
        <v>0</v>
      </c>
      <c r="S39" s="259">
        <f>SUMIF('PL KH 2A'!$J$7:$J$880,"Tân Lập",'PL KH 2A'!$AO7:$AO$880)</f>
        <v>0</v>
      </c>
      <c r="T39" s="259">
        <f>SUMIF('PL KH 2A'!$J$7:$J$880,"Phước Hoà",'PL KH 2A'!$AO7:$AO$880)</f>
        <v>0</v>
      </c>
      <c r="U39" s="259">
        <f>SUMIF('PL KH 2A'!$J$7:$J$880,"Vĩnh Nguyên",'PL KH 2A'!$AO7:$AO$880)</f>
        <v>0.55999999999999994</v>
      </c>
      <c r="V39" s="259">
        <f>SUMIF('PL KH 2A'!$J$7:$J$880,"Phước Long",'PL KH 2A'!$AO7:$AO$880)</f>
        <v>0</v>
      </c>
      <c r="W39" s="259">
        <f>SUMIF('PL KH 2A'!$J$7:$J$880,"Vĩnh Trường",'PL KH 2A'!$AO7:$AO$880)</f>
        <v>0</v>
      </c>
      <c r="X39" s="259">
        <f>SUMIF('PL KH 2A'!$J$7:$J$880,"Vĩnh Lương",'PL KH 2A'!$AO7:$AO$880)</f>
        <v>0</v>
      </c>
      <c r="Y39" s="259">
        <f>SUMIF('PL KH 2A'!$J$7:$J$880,"Vĩnh Phương",'PL KH 2A'!$AO7:$AO$880)</f>
        <v>0</v>
      </c>
      <c r="Z39" s="259">
        <f>SUMIF('PL KH 2A'!$J$7:$J$880,"Vĩnh Ngọc",'PL KH 2A'!$AO7:$AO$880)</f>
        <v>0</v>
      </c>
      <c r="AA39" s="259">
        <f>SUMIF('PL KH 2A'!$J$7:$J$880,"Vĩnh Thạnh",'PL KH 2A'!$AO7:$AO$880)</f>
        <v>0</v>
      </c>
      <c r="AB39" s="259">
        <f>SUMIF('PL KH 2A'!$J$7:$J$880,"Vĩnh Trung",'PL KH 2A'!$AO7:$AO$880)</f>
        <v>0</v>
      </c>
      <c r="AC39" s="259">
        <f>SUMIF('PL KH 2A'!$J$7:$J$880,"Vĩnh Hiệp",'PL KH 2A'!$AO7:$AO$880)</f>
        <v>0</v>
      </c>
      <c r="AD39" s="259">
        <f>SUMIF('PL KH 2A'!$J$7:$J$880,"Vĩnh Thái",'PL KH 2A'!$AO7:$AO$880)</f>
        <v>0</v>
      </c>
      <c r="AE39" s="259">
        <f>SUMIF('PL KH 2A'!$J$7:$J$880,"Phước Đồng",'PL KH 2A'!$AO7:$AO$880)</f>
        <v>0</v>
      </c>
    </row>
    <row r="40" spans="1:31">
      <c r="A40" s="256"/>
      <c r="B40" s="270" t="s">
        <v>325</v>
      </c>
      <c r="C40" s="271" t="s">
        <v>326</v>
      </c>
      <c r="D40" s="266">
        <f t="shared" si="2"/>
        <v>0</v>
      </c>
      <c r="E40" s="259">
        <f>SUMIF('PL KH 2A'!$J$7:$J$880,"Vĩnh Hoà",'PL KH 2A'!$AP7:$AP$880)</f>
        <v>0</v>
      </c>
      <c r="F40" s="259">
        <f>SUMIF('PL KH 2A'!$J$7:$J$880,"Vĩnh Hải",'PL KH 2A'!$AP7:$AP$880)</f>
        <v>0</v>
      </c>
      <c r="G40" s="259">
        <f>SUMIF('PL KH 2A'!$J$7:$J$880,"Vĩnh Phước",'PL KH 2A'!$AP7:$AP$880)</f>
        <v>0</v>
      </c>
      <c r="H40" s="259">
        <f>SUMIF('PL KH 2A'!$J$7:$J$880,"Ngọc Hiệp",'PL KH 2A'!$AP7:$AP$880)</f>
        <v>0</v>
      </c>
      <c r="I40" s="259">
        <f>SUMIF('PL KH 2A'!$J$7:$J$880,"Vĩnh Thọ",'PL KH 2A'!$AP7:$AP$880)</f>
        <v>0</v>
      </c>
      <c r="J40" s="259">
        <f>SUMIF('PL KH 2A'!$J$7:$J$880,"Xương Huân",'PL KH 2A'!$AP7:$AP$880)</f>
        <v>0</v>
      </c>
      <c r="K40" s="259">
        <f>SUMIF('PL KH 2A'!$J$7:$J$880,"Vạn Thắng",'PL KH 2A'!$AP7:$AP$880)</f>
        <v>0</v>
      </c>
      <c r="L40" s="259">
        <f>SUMIF('PL KH 2A'!$J$7:$J$880,"Vạn Thạnh",'PL KH 2A'!$AP7:$AP$880)</f>
        <v>0</v>
      </c>
      <c r="M40" s="259">
        <f>SUMIF('PL KH 2A'!$J$7:$J$880,"Phương Sài",'PL KH 2A'!$AP7:$AP$880)</f>
        <v>0</v>
      </c>
      <c r="N40" s="259">
        <f>SUMIF('PL KH 2A'!$J$7:$J$880,"Phương Sơn",'PL KH 2A'!$AP7:$AP$880)</f>
        <v>0</v>
      </c>
      <c r="O40" s="259">
        <f>SUMIF('PL KH 2A'!$J$7:$J$880,"Phước Hải",'PL KH 2A'!$AP7:$AP$880)</f>
        <v>0</v>
      </c>
      <c r="P40" s="259">
        <f>SUMIF('PL KH 2A'!$J$7:$J$880,"Phước Tân",'PL KH 2A'!$AP7:$AP$880)</f>
        <v>0</v>
      </c>
      <c r="Q40" s="259">
        <f>SUMIF('PL KH 2A'!$J$7:$J$880,"Lộc Thọ",'PL KH 2A'!$AP7:$AP$880)</f>
        <v>0</v>
      </c>
      <c r="R40" s="259">
        <f>SUMIF('PL KH 2A'!$J$7:$J$880,"Phước Tiến",'PL KH 2A'!$AP7:$AP$880)</f>
        <v>0</v>
      </c>
      <c r="S40" s="259">
        <f>SUMIF('PL KH 2A'!$J$7:$J$880,"Tân Lập",'PL KH 2A'!$AP7:$AP$880)</f>
        <v>0</v>
      </c>
      <c r="T40" s="259">
        <f>SUMIF('PL KH 2A'!$J$7:$J$880,"Phước Hoà",'PL KH 2A'!$AP7:$AP$880)</f>
        <v>0</v>
      </c>
      <c r="U40" s="259">
        <f>SUMIF('PL KH 2A'!$J$7:$J$880,"Vĩnh Nguyên",'PL KH 2A'!$AP7:$AP$880)</f>
        <v>0</v>
      </c>
      <c r="V40" s="259">
        <f>SUMIF('PL KH 2A'!$J$7:$J$880,"Phước Long",'PL KH 2A'!$AP7:$AP$880)</f>
        <v>0</v>
      </c>
      <c r="W40" s="259">
        <f>SUMIF('PL KH 2A'!$J$7:$J$880,"Vĩnh Trường",'PL KH 2A'!$AP7:$AP$880)</f>
        <v>0</v>
      </c>
      <c r="X40" s="259">
        <f>SUMIF('PL KH 2A'!$J$7:$J$880,"Vĩnh Lương",'PL KH 2A'!$AP7:$AP$880)</f>
        <v>0</v>
      </c>
      <c r="Y40" s="259">
        <f>SUMIF('PL KH 2A'!$J$7:$J$880,"Vĩnh Phương",'PL KH 2A'!$AP7:$AP$880)</f>
        <v>0</v>
      </c>
      <c r="Z40" s="259">
        <f>SUMIF('PL KH 2A'!$J$7:$J$880,"Vĩnh Ngọc",'PL KH 2A'!$AP7:$AP$880)</f>
        <v>0</v>
      </c>
      <c r="AA40" s="259">
        <f>SUMIF('PL KH 2A'!$J$7:$J$880,"Vĩnh Thạnh",'PL KH 2A'!$AP7:$AP$880)</f>
        <v>0</v>
      </c>
      <c r="AB40" s="259">
        <f>SUMIF('PL KH 2A'!$J$7:$J$880,"Vĩnh Trung",'PL KH 2A'!$AP7:$AP$880)</f>
        <v>0</v>
      </c>
      <c r="AC40" s="259">
        <f>SUMIF('PL KH 2A'!$J$7:$J$880,"Vĩnh Hiệp",'PL KH 2A'!$AP7:$AP$880)</f>
        <v>0</v>
      </c>
      <c r="AD40" s="259">
        <f>SUMIF('PL KH 2A'!$J$7:$J$880,"Vĩnh Thái",'PL KH 2A'!$AP7:$AP$880)</f>
        <v>0</v>
      </c>
      <c r="AE40" s="259">
        <f>SUMIF('PL KH 2A'!$J$7:$J$880,"Phước Đồng",'PL KH 2A'!$AP7:$AP$880)</f>
        <v>0</v>
      </c>
    </row>
    <row r="41" spans="1:31">
      <c r="A41" s="256"/>
      <c r="B41" s="270" t="s">
        <v>103</v>
      </c>
      <c r="C41" s="271" t="s">
        <v>104</v>
      </c>
      <c r="D41" s="266">
        <f t="shared" si="2"/>
        <v>0</v>
      </c>
      <c r="E41" s="259">
        <f>SUMIF('PL KH 2A'!$J$7:$J$880,"Vĩnh Hoà",'PL KH 2A'!$AQ7:$AQ$880)</f>
        <v>0</v>
      </c>
      <c r="F41" s="259">
        <f>SUMIF('PL KH 2A'!$J$7:$J$880,"Vĩnh Hải",'PL KH 2A'!$AQ7:$AQ$880)</f>
        <v>0</v>
      </c>
      <c r="G41" s="259">
        <f>SUMIF('PL KH 2A'!$J$7:$J$880,"Vĩnh Phước",'PL KH 2A'!$AQ7:$AQ$880)</f>
        <v>0</v>
      </c>
      <c r="H41" s="259">
        <f>SUMIF('PL KH 2A'!$J$7:$J$880,"Ngọc Hiệp",'PL KH 2A'!$AQ7:$AQ$880)</f>
        <v>0</v>
      </c>
      <c r="I41" s="259">
        <f>SUMIF('PL KH 2A'!$J$7:$J$880,"Vĩnh Thọ",'PL KH 2A'!$AQ7:$AQ$880)</f>
        <v>0</v>
      </c>
      <c r="J41" s="259">
        <f>SUMIF('PL KH 2A'!$J$7:$J$880,"Xương Huân",'PL KH 2A'!$AQ7:$AQ$880)</f>
        <v>0</v>
      </c>
      <c r="K41" s="259">
        <f>SUMIF('PL KH 2A'!$J$7:$J$880,"Vạn Thắng",'PL KH 2A'!$AQ7:$AQ$880)</f>
        <v>0</v>
      </c>
      <c r="L41" s="259">
        <f>SUMIF('PL KH 2A'!$J$7:$J$880,"Vạn Thạnh",'PL KH 2A'!$AQ7:$AQ$880)</f>
        <v>0</v>
      </c>
      <c r="M41" s="259">
        <f>SUMIF('PL KH 2A'!$J$7:$J$880,"Phương Sài",'PL KH 2A'!$AQ7:$AQ$880)</f>
        <v>0</v>
      </c>
      <c r="N41" s="259">
        <f>SUMIF('PL KH 2A'!$J$7:$J$880,"Phương Sơn",'PL KH 2A'!$AQ7:$AQ$880)</f>
        <v>0</v>
      </c>
      <c r="O41" s="259">
        <f>SUMIF('PL KH 2A'!$J$7:$J$880,"Phước Hải",'PL KH 2A'!$AQ7:$AQ$880)</f>
        <v>0</v>
      </c>
      <c r="P41" s="259">
        <f>SUMIF('PL KH 2A'!$J$7:$J$880,"Phước Tân",'PL KH 2A'!$AQ7:$AQ$880)</f>
        <v>0</v>
      </c>
      <c r="Q41" s="259">
        <f>SUMIF('PL KH 2A'!$J$7:$J$880,"Lộc Thọ",'PL KH 2A'!$AQ7:$AQ$880)</f>
        <v>0</v>
      </c>
      <c r="R41" s="259">
        <f>SUMIF('PL KH 2A'!$J$7:$J$880,"Phước Tiến",'PL KH 2A'!$AQ7:$AQ$880)</f>
        <v>0</v>
      </c>
      <c r="S41" s="259">
        <f>SUMIF('PL KH 2A'!$J$7:$J$880,"Tân Lập",'PL KH 2A'!$AQ7:$AQ$880)</f>
        <v>0</v>
      </c>
      <c r="T41" s="259">
        <f>SUMIF('PL KH 2A'!$J$7:$J$880,"Phước Hoà",'PL KH 2A'!$AQ7:$AQ$880)</f>
        <v>0</v>
      </c>
      <c r="U41" s="259">
        <f>SUMIF('PL KH 2A'!$J$7:$J$880,"Vĩnh Nguyên",'PL KH 2A'!$AQ7:$AQ$880)</f>
        <v>0</v>
      </c>
      <c r="V41" s="259">
        <f>SUMIF('PL KH 2A'!$J$7:$J$880,"Phước Long",'PL KH 2A'!$AQ7:$AQ$880)</f>
        <v>0</v>
      </c>
      <c r="W41" s="259">
        <f>SUMIF('PL KH 2A'!$J$7:$J$880,"Vĩnh Trường",'PL KH 2A'!$AQ7:$AQ$880)</f>
        <v>0</v>
      </c>
      <c r="X41" s="259">
        <f>SUMIF('PL KH 2A'!$J$7:$J$880,"Vĩnh Lương",'PL KH 2A'!$AQ7:$AQ$880)</f>
        <v>0</v>
      </c>
      <c r="Y41" s="259">
        <f>SUMIF('PL KH 2A'!$J$7:$J$880,"Vĩnh Phương",'PL KH 2A'!$AQ7:$AQ$880)</f>
        <v>0</v>
      </c>
      <c r="Z41" s="259">
        <f>SUMIF('PL KH 2A'!$J$7:$J$880,"Vĩnh Ngọc",'PL KH 2A'!$AQ7:$AQ$880)</f>
        <v>0</v>
      </c>
      <c r="AA41" s="259">
        <f>SUMIF('PL KH 2A'!$J$7:$J$880,"Vĩnh Thạnh",'PL KH 2A'!$AQ7:$AQ$880)</f>
        <v>0</v>
      </c>
      <c r="AB41" s="259">
        <f>SUMIF('PL KH 2A'!$J$7:$J$880,"Vĩnh Trung",'PL KH 2A'!$AQ7:$AQ$880)</f>
        <v>0</v>
      </c>
      <c r="AC41" s="259">
        <f>SUMIF('PL KH 2A'!$J$7:$J$880,"Vĩnh Hiệp",'PL KH 2A'!$AQ7:$AQ$880)</f>
        <v>0</v>
      </c>
      <c r="AD41" s="259">
        <f>SUMIF('PL KH 2A'!$J$7:$J$880,"Vĩnh Thái",'PL KH 2A'!$AQ7:$AQ$880)</f>
        <v>0</v>
      </c>
      <c r="AE41" s="259">
        <f>SUMIF('PL KH 2A'!$J$7:$J$880,"Phước Đồng",'PL KH 2A'!$AQ7:$AQ$880)</f>
        <v>0</v>
      </c>
    </row>
    <row r="42" spans="1:31">
      <c r="A42" s="272" t="s">
        <v>105</v>
      </c>
      <c r="B42" s="256" t="s">
        <v>106</v>
      </c>
      <c r="C42" s="257" t="s">
        <v>18</v>
      </c>
      <c r="D42" s="266">
        <f t="shared" si="2"/>
        <v>0</v>
      </c>
      <c r="E42" s="259">
        <f>SUMIF('PL KH 2A'!$J$7:$J$880,"Vĩnh Hoà",'PL KH 2A'!$AR7:$AR$880)</f>
        <v>0</v>
      </c>
      <c r="F42" s="259">
        <f>SUMIF('PL KH 2A'!$J$7:$J$880,"Vĩnh Hải",'PL KH 2A'!$AR7:$AR$880)</f>
        <v>0</v>
      </c>
      <c r="G42" s="259">
        <f>SUMIF('PL KH 2A'!$J$7:$J$880,"Vĩnh Phước",'PL KH 2A'!$AR7:$AR$880)</f>
        <v>0</v>
      </c>
      <c r="H42" s="259">
        <f>SUMIF('PL KH 2A'!$J$7:$J$880,"Ngọc Hiệp",'PL KH 2A'!$AR7:$AR$880)</f>
        <v>0</v>
      </c>
      <c r="I42" s="259">
        <f>SUMIF('PL KH 2A'!$J$7:$J$880,"Vĩnh Thọ",'PL KH 2A'!$AR7:$AR$880)</f>
        <v>0</v>
      </c>
      <c r="J42" s="259">
        <f>SUMIF('PL KH 2A'!$J$7:$J$880,"Xương Huân",'PL KH 2A'!$AR7:$AR$880)</f>
        <v>0</v>
      </c>
      <c r="K42" s="259">
        <f>SUMIF('PL KH 2A'!$J$7:$J$880,"Vạn Thắng",'PL KH 2A'!$AR7:$AR$880)</f>
        <v>0</v>
      </c>
      <c r="L42" s="259">
        <f>SUMIF('PL KH 2A'!$J$7:$J$880,"Vạn Thạnh",'PL KH 2A'!$AR7:$AR$880)</f>
        <v>0</v>
      </c>
      <c r="M42" s="259">
        <f>SUMIF('PL KH 2A'!$J$7:$J$880,"Phương Sài",'PL KH 2A'!$AR7:$AR$880)</f>
        <v>0</v>
      </c>
      <c r="N42" s="259">
        <f>SUMIF('PL KH 2A'!$J$7:$J$880,"Phương Sơn",'PL KH 2A'!$AR7:$AR$880)</f>
        <v>0</v>
      </c>
      <c r="O42" s="259">
        <f>SUMIF('PL KH 2A'!$J$7:$J$880,"Phước Hải",'PL KH 2A'!$AR7:$AR$880)</f>
        <v>0</v>
      </c>
      <c r="P42" s="259">
        <f>SUMIF('PL KH 2A'!$J$7:$J$880,"Phước Tân",'PL KH 2A'!$AR7:$AR$880)</f>
        <v>0</v>
      </c>
      <c r="Q42" s="259">
        <f>SUMIF('PL KH 2A'!$J$7:$J$880,"Lộc Thọ",'PL KH 2A'!$AR7:$AR$880)</f>
        <v>0</v>
      </c>
      <c r="R42" s="259">
        <f>SUMIF('PL KH 2A'!$J$7:$J$880,"Phước Tiến",'PL KH 2A'!$AR7:$AR$880)</f>
        <v>0</v>
      </c>
      <c r="S42" s="259">
        <f>SUMIF('PL KH 2A'!$J$7:$J$880,"Tân Lập",'PL KH 2A'!$AR7:$AR$880)</f>
        <v>0</v>
      </c>
      <c r="T42" s="259">
        <f>SUMIF('PL KH 2A'!$J$7:$J$880,"Phước Hoà",'PL KH 2A'!$AR7:$AR$880)</f>
        <v>0</v>
      </c>
      <c r="U42" s="259">
        <f>SUMIF('PL KH 2A'!$J$7:$J$880,"Vĩnh Nguyên",'PL KH 2A'!$AR7:$AR$880)</f>
        <v>0</v>
      </c>
      <c r="V42" s="259">
        <f>SUMIF('PL KH 2A'!$J$7:$J$880,"Phước Long",'PL KH 2A'!$AR7:$AR$880)</f>
        <v>0</v>
      </c>
      <c r="W42" s="259">
        <f>SUMIF('PL KH 2A'!$J$7:$J$880,"Vĩnh Trường",'PL KH 2A'!$AR7:$AR$880)</f>
        <v>0</v>
      </c>
      <c r="X42" s="259">
        <f>SUMIF('PL KH 2A'!$J$7:$J$880,"Vĩnh Lương",'PL KH 2A'!$AR7:$AR$880)</f>
        <v>0</v>
      </c>
      <c r="Y42" s="259">
        <f>SUMIF('PL KH 2A'!$J$7:$J$880,"Vĩnh Phương",'PL KH 2A'!$AR7:$AR$880)</f>
        <v>0</v>
      </c>
      <c r="Z42" s="259">
        <f>SUMIF('PL KH 2A'!$J$7:$J$880,"Vĩnh Ngọc",'PL KH 2A'!$AR7:$AR$880)</f>
        <v>0</v>
      </c>
      <c r="AA42" s="259">
        <f>SUMIF('PL KH 2A'!$J$7:$J$880,"Vĩnh Thạnh",'PL KH 2A'!$AR7:$AR$880)</f>
        <v>0</v>
      </c>
      <c r="AB42" s="259">
        <f>SUMIF('PL KH 2A'!$J$7:$J$880,"Vĩnh Trung",'PL KH 2A'!$AR7:$AR$880)</f>
        <v>0</v>
      </c>
      <c r="AC42" s="259">
        <f>SUMIF('PL KH 2A'!$J$7:$J$880,"Vĩnh Hiệp",'PL KH 2A'!$AR7:$AR$880)</f>
        <v>0</v>
      </c>
      <c r="AD42" s="259">
        <f>SUMIF('PL KH 2A'!$J$7:$J$880,"Vĩnh Thái",'PL KH 2A'!$AR7:$AR$880)</f>
        <v>0</v>
      </c>
      <c r="AE42" s="259">
        <f>SUMIF('PL KH 2A'!$J$7:$J$880,"Phước Đồng",'PL KH 2A'!$AR7:$AR$880)</f>
        <v>0</v>
      </c>
    </row>
    <row r="43" spans="1:31">
      <c r="A43" s="272" t="s">
        <v>107</v>
      </c>
      <c r="B43" s="256" t="s">
        <v>108</v>
      </c>
      <c r="C43" s="257" t="s">
        <v>19</v>
      </c>
      <c r="D43" s="266">
        <f t="shared" si="2"/>
        <v>0</v>
      </c>
      <c r="E43" s="259">
        <f>SUMIF('PL KH 2A'!$J$7:$J$880,"Vĩnh Hoà",'PL KH 2A'!$AS7:$AS$880)</f>
        <v>0</v>
      </c>
      <c r="F43" s="259">
        <f>SUMIF('PL KH 2A'!$J$7:$J$880,"Vĩnh Hải",'PL KH 2A'!$AS7:$AS$880)</f>
        <v>0</v>
      </c>
      <c r="G43" s="259">
        <f>SUMIF('PL KH 2A'!$J$7:$J$880,"Vĩnh Phước",'PL KH 2A'!$AS7:$AS$880)</f>
        <v>0</v>
      </c>
      <c r="H43" s="259">
        <f>SUMIF('PL KH 2A'!$J$7:$J$880,"Ngọc Hiệp",'PL KH 2A'!$AS7:$AS$880)</f>
        <v>0</v>
      </c>
      <c r="I43" s="259">
        <f>SUMIF('PL KH 2A'!$J$7:$J$880,"Vĩnh Thọ",'PL KH 2A'!$AS7:$AS$880)</f>
        <v>0</v>
      </c>
      <c r="J43" s="259">
        <f>SUMIF('PL KH 2A'!$J$7:$J$880,"Xương Huân",'PL KH 2A'!$AS7:$AS$880)</f>
        <v>0</v>
      </c>
      <c r="K43" s="259">
        <f>SUMIF('PL KH 2A'!$J$7:$J$880,"Vạn Thắng",'PL KH 2A'!$AS7:$AS$880)</f>
        <v>0</v>
      </c>
      <c r="L43" s="259">
        <f>SUMIF('PL KH 2A'!$J$7:$J$880,"Vạn Thạnh",'PL KH 2A'!$AS7:$AS$880)</f>
        <v>0</v>
      </c>
      <c r="M43" s="259">
        <f>SUMIF('PL KH 2A'!$J$7:$J$880,"Phương Sài",'PL KH 2A'!$AS7:$AS$880)</f>
        <v>0</v>
      </c>
      <c r="N43" s="259">
        <f>SUMIF('PL KH 2A'!$J$7:$J$880,"Phương Sơn",'PL KH 2A'!$AS7:$AS$880)</f>
        <v>0</v>
      </c>
      <c r="O43" s="259">
        <f>SUMIF('PL KH 2A'!$J$7:$J$880,"Phước Hải",'PL KH 2A'!$AS7:$AS$880)</f>
        <v>0</v>
      </c>
      <c r="P43" s="259">
        <f>SUMIF('PL KH 2A'!$J$7:$J$880,"Phước Tân",'PL KH 2A'!$AS7:$AS$880)</f>
        <v>0</v>
      </c>
      <c r="Q43" s="259">
        <f>SUMIF('PL KH 2A'!$J$7:$J$880,"Lộc Thọ",'PL KH 2A'!$AS7:$AS$880)</f>
        <v>0</v>
      </c>
      <c r="R43" s="259">
        <f>SUMIF('PL KH 2A'!$J$7:$J$880,"Phước Tiến",'PL KH 2A'!$AS7:$AS$880)</f>
        <v>0</v>
      </c>
      <c r="S43" s="259">
        <f>SUMIF('PL KH 2A'!$J$7:$J$880,"Tân Lập",'PL KH 2A'!$AS7:$AS$880)</f>
        <v>0</v>
      </c>
      <c r="T43" s="259">
        <f>SUMIF('PL KH 2A'!$J$7:$J$880,"Phước Hoà",'PL KH 2A'!$AS7:$AS$880)</f>
        <v>0</v>
      </c>
      <c r="U43" s="259">
        <f>SUMIF('PL KH 2A'!$J$7:$J$880,"Vĩnh Nguyên",'PL KH 2A'!$AS7:$AS$880)</f>
        <v>0</v>
      </c>
      <c r="V43" s="259">
        <f>SUMIF('PL KH 2A'!$J$7:$J$880,"Phước Long",'PL KH 2A'!$AS7:$AS$880)</f>
        <v>0</v>
      </c>
      <c r="W43" s="259">
        <f>SUMIF('PL KH 2A'!$J$7:$J$880,"Vĩnh Trường",'PL KH 2A'!$AS7:$AS$880)</f>
        <v>0</v>
      </c>
      <c r="X43" s="259">
        <f>SUMIF('PL KH 2A'!$J$7:$J$880,"Vĩnh Lương",'PL KH 2A'!$AS7:$AS$880)</f>
        <v>0</v>
      </c>
      <c r="Y43" s="259">
        <f>SUMIF('PL KH 2A'!$J$7:$J$880,"Vĩnh Phương",'PL KH 2A'!$AS7:$AS$880)</f>
        <v>0</v>
      </c>
      <c r="Z43" s="259">
        <f>SUMIF('PL KH 2A'!$J$7:$J$880,"Vĩnh Ngọc",'PL KH 2A'!$AS7:$AS$880)</f>
        <v>0</v>
      </c>
      <c r="AA43" s="259">
        <f>SUMIF('PL KH 2A'!$J$7:$J$880,"Vĩnh Thạnh",'PL KH 2A'!$AS7:$AS$880)</f>
        <v>0</v>
      </c>
      <c r="AB43" s="259">
        <f>SUMIF('PL KH 2A'!$J$7:$J$880,"Vĩnh Trung",'PL KH 2A'!$AS7:$AS$880)</f>
        <v>0</v>
      </c>
      <c r="AC43" s="259">
        <f>SUMIF('PL KH 2A'!$J$7:$J$880,"Vĩnh Hiệp",'PL KH 2A'!$AS7:$AS$880)</f>
        <v>0</v>
      </c>
      <c r="AD43" s="259">
        <f>SUMIF('PL KH 2A'!$J$7:$J$880,"Vĩnh Thái",'PL KH 2A'!$AS7:$AS$880)</f>
        <v>0</v>
      </c>
      <c r="AE43" s="259">
        <f>SUMIF('PL KH 2A'!$J$7:$J$880,"Phước Đồng",'PL KH 2A'!$AS7:$AS$880)</f>
        <v>0</v>
      </c>
    </row>
    <row r="44" spans="1:31">
      <c r="A44" s="256" t="s">
        <v>109</v>
      </c>
      <c r="B44" s="256" t="s">
        <v>110</v>
      </c>
      <c r="C44" s="257" t="s">
        <v>111</v>
      </c>
      <c r="D44" s="266">
        <f t="shared" si="2"/>
        <v>0.02</v>
      </c>
      <c r="E44" s="259">
        <f>SUMIF('PL KH 2A'!$J$7:$J$880,"Vĩnh Hoà",'PL KH 2A'!$AT7:$AT$880)</f>
        <v>0</v>
      </c>
      <c r="F44" s="259">
        <f>SUMIF('PL KH 2A'!$J$7:$J$880,"Vĩnh Hải",'PL KH 2A'!$AT7:$AT$880)</f>
        <v>0</v>
      </c>
      <c r="G44" s="259">
        <f>SUMIF('PL KH 2A'!$J$7:$J$880,"Vĩnh Phước",'PL KH 2A'!$AT7:$AT$880)</f>
        <v>0</v>
      </c>
      <c r="H44" s="259">
        <f>SUMIF('PL KH 2A'!$J$7:$J$880,"Ngọc Hiệp",'PL KH 2A'!$AT7:$AT$880)</f>
        <v>0</v>
      </c>
      <c r="I44" s="259">
        <f>SUMIF('PL KH 2A'!$J$7:$J$880,"Vĩnh Thọ",'PL KH 2A'!$AT7:$AT$880)</f>
        <v>0</v>
      </c>
      <c r="J44" s="259">
        <f>SUMIF('PL KH 2A'!$J$7:$J$880,"Xương Huân",'PL KH 2A'!$AT7:$AT$880)</f>
        <v>0</v>
      </c>
      <c r="K44" s="259">
        <f>SUMIF('PL KH 2A'!$J$7:$J$880,"Vạn Thắng",'PL KH 2A'!$AT7:$AT$880)</f>
        <v>0</v>
      </c>
      <c r="L44" s="259">
        <f>SUMIF('PL KH 2A'!$J$7:$J$880,"Vạn Thạnh",'PL KH 2A'!$AT7:$AT$880)</f>
        <v>0</v>
      </c>
      <c r="M44" s="259">
        <f>SUMIF('PL KH 2A'!$J$7:$J$880,"Phương Sài",'PL KH 2A'!$AT7:$AT$880)</f>
        <v>0</v>
      </c>
      <c r="N44" s="259">
        <f>SUMIF('PL KH 2A'!$J$7:$J$880,"Phương Sơn",'PL KH 2A'!$AT7:$AT$880)</f>
        <v>0</v>
      </c>
      <c r="O44" s="259">
        <f>SUMIF('PL KH 2A'!$J$7:$J$880,"Phước Hải",'PL KH 2A'!$AT7:$AT$880)</f>
        <v>0</v>
      </c>
      <c r="P44" s="259">
        <f>SUMIF('PL KH 2A'!$J$7:$J$880,"Phước Tân",'PL KH 2A'!$AT7:$AT$880)</f>
        <v>0</v>
      </c>
      <c r="Q44" s="259">
        <f>SUMIF('PL KH 2A'!$J$7:$J$880,"Lộc Thọ",'PL KH 2A'!$AT7:$AT$880)</f>
        <v>0</v>
      </c>
      <c r="R44" s="259">
        <f>SUMIF('PL KH 2A'!$J$7:$J$880,"Phước Tiến",'PL KH 2A'!$AT7:$AT$880)</f>
        <v>0</v>
      </c>
      <c r="S44" s="259">
        <f>SUMIF('PL KH 2A'!$J$7:$J$880,"Tân Lập",'PL KH 2A'!$AT7:$AT$880)</f>
        <v>0</v>
      </c>
      <c r="T44" s="259">
        <f>SUMIF('PL KH 2A'!$J$7:$J$880,"Phước Hoà",'PL KH 2A'!$AT7:$AT$880)</f>
        <v>0</v>
      </c>
      <c r="U44" s="259">
        <f>SUMIF('PL KH 2A'!$J$7:$J$880,"Vĩnh Nguyên",'PL KH 2A'!$AT7:$AT$880)</f>
        <v>0</v>
      </c>
      <c r="V44" s="259">
        <f>SUMIF('PL KH 2A'!$J$7:$J$880,"Phước Long",'PL KH 2A'!$AT7:$AT$880)</f>
        <v>0</v>
      </c>
      <c r="W44" s="259">
        <f>SUMIF('PL KH 2A'!$J$7:$J$880,"Vĩnh Trường",'PL KH 2A'!$AT7:$AT$880)</f>
        <v>0</v>
      </c>
      <c r="X44" s="259">
        <f>SUMIF('PL KH 2A'!$J$7:$J$880,"Vĩnh Lương",'PL KH 2A'!$AT7:$AT$880)</f>
        <v>0</v>
      </c>
      <c r="Y44" s="259">
        <f>SUMIF('PL KH 2A'!$J$7:$J$880,"Vĩnh Phương",'PL KH 2A'!$AT7:$AT$880)</f>
        <v>0</v>
      </c>
      <c r="Z44" s="259">
        <f>SUMIF('PL KH 2A'!$J$7:$J$880,"Vĩnh Ngọc",'PL KH 2A'!$AT7:$AT$880)</f>
        <v>0</v>
      </c>
      <c r="AA44" s="259">
        <f>SUMIF('PL KH 2A'!$J$7:$J$880,"Vĩnh Thạnh",'PL KH 2A'!$AT7:$AT$880)</f>
        <v>0</v>
      </c>
      <c r="AB44" s="259">
        <f>SUMIF('PL KH 2A'!$J$7:$J$880,"Vĩnh Trung",'PL KH 2A'!$AT7:$AT$880)</f>
        <v>0</v>
      </c>
      <c r="AC44" s="259">
        <f>SUMIF('PL KH 2A'!$J$7:$J$880,"Vĩnh Hiệp",'PL KH 2A'!$AT7:$AT$880)</f>
        <v>0</v>
      </c>
      <c r="AD44" s="259">
        <f>SUMIF('PL KH 2A'!$J$7:$J$880,"Vĩnh Thái",'PL KH 2A'!$AT7:$AT$880)</f>
        <v>0</v>
      </c>
      <c r="AE44" s="259">
        <f>SUMIF('PL KH 2A'!$J$7:$J$880,"Phước Đồng",'PL KH 2A'!$AT7:$AT$880)</f>
        <v>0.02</v>
      </c>
    </row>
    <row r="45" spans="1:31">
      <c r="A45" s="256" t="s">
        <v>112</v>
      </c>
      <c r="B45" s="256" t="s">
        <v>113</v>
      </c>
      <c r="C45" s="257" t="s">
        <v>114</v>
      </c>
      <c r="D45" s="258">
        <f t="shared" si="2"/>
        <v>38.520000000000003</v>
      </c>
      <c r="E45" s="259">
        <f>SUMIF('PL KH 2A'!$J$7:$J$880,"Vĩnh Hoà",'PL KH 2A'!$AU7:$AU$880)</f>
        <v>0</v>
      </c>
      <c r="F45" s="259">
        <f>SUMIF('PL KH 2A'!$J$7:$J$880,"Vĩnh Hải",'PL KH 2A'!$AU7:$AU$880)</f>
        <v>0</v>
      </c>
      <c r="G45" s="259">
        <f>SUMIF('PL KH 2A'!$J$7:$J$880,"Vĩnh Phước",'PL KH 2A'!$AU7:$AU$880)</f>
        <v>0</v>
      </c>
      <c r="H45" s="259">
        <f>SUMIF('PL KH 2A'!$J$7:$J$880,"Ngọc Hiệp",'PL KH 2A'!$AU7:$AU$880)</f>
        <v>0</v>
      </c>
      <c r="I45" s="259">
        <f>SUMIF('PL KH 2A'!$J$7:$J$880,"Vĩnh Thọ",'PL KH 2A'!$AU7:$AU$880)</f>
        <v>0</v>
      </c>
      <c r="J45" s="259">
        <f>SUMIF('PL KH 2A'!$J$7:$J$880,"Xương Huân",'PL KH 2A'!$AU7:$AU$880)</f>
        <v>0</v>
      </c>
      <c r="K45" s="259">
        <f>SUMIF('PL KH 2A'!$J$7:$J$880,"Vạn Thắng",'PL KH 2A'!$AU7:$AU$880)</f>
        <v>0</v>
      </c>
      <c r="L45" s="259">
        <f>SUMIF('PL KH 2A'!$J$7:$J$880,"Vạn Thạnh",'PL KH 2A'!$AU7:$AU$880)</f>
        <v>0</v>
      </c>
      <c r="M45" s="259">
        <f>SUMIF('PL KH 2A'!$J$7:$J$880,"Phương Sài",'PL KH 2A'!$AU7:$AU$880)</f>
        <v>0</v>
      </c>
      <c r="N45" s="259">
        <f>SUMIF('PL KH 2A'!$J$7:$J$880,"Phương Sơn",'PL KH 2A'!$AU7:$AU$880)</f>
        <v>0</v>
      </c>
      <c r="O45" s="259">
        <f>SUMIF('PL KH 2A'!$J$7:$J$880,"Phước Hải",'PL KH 2A'!$AU7:$AU$880)</f>
        <v>0</v>
      </c>
      <c r="P45" s="259">
        <f>SUMIF('PL KH 2A'!$J$7:$J$880,"Phước Tân",'PL KH 2A'!$AU7:$AU$880)</f>
        <v>0</v>
      </c>
      <c r="Q45" s="259">
        <f>SUMIF('PL KH 2A'!$J$7:$J$880,"Lộc Thọ",'PL KH 2A'!$AU7:$AU$880)</f>
        <v>0</v>
      </c>
      <c r="R45" s="259">
        <f>SUMIF('PL KH 2A'!$J$7:$J$880,"Phước Tiến",'PL KH 2A'!$AU7:$AU$880)</f>
        <v>0</v>
      </c>
      <c r="S45" s="259">
        <f>SUMIF('PL KH 2A'!$J$7:$J$880,"Tân Lập",'PL KH 2A'!$AU7:$AU$880)</f>
        <v>0</v>
      </c>
      <c r="T45" s="259">
        <f>SUMIF('PL KH 2A'!$J$7:$J$880,"Phước Hoà",'PL KH 2A'!$AU7:$AU$880)</f>
        <v>0</v>
      </c>
      <c r="U45" s="259">
        <f>SUMIF('PL KH 2A'!$J$7:$J$880,"Vĩnh Nguyên",'PL KH 2A'!$AU7:$AU$880)</f>
        <v>0</v>
      </c>
      <c r="V45" s="259">
        <f>SUMIF('PL KH 2A'!$J$7:$J$880,"Phước Long",'PL KH 2A'!$AU7:$AU$880)</f>
        <v>0</v>
      </c>
      <c r="W45" s="259">
        <f>SUMIF('PL KH 2A'!$J$7:$J$880,"Vĩnh Trường",'PL KH 2A'!$AU7:$AU$880)</f>
        <v>0</v>
      </c>
      <c r="X45" s="259">
        <f>SUMIF('PL KH 2A'!$J$7:$J$880,"Vĩnh Lương",'PL KH 2A'!$AU7:$AU$880)</f>
        <v>0.25</v>
      </c>
      <c r="Y45" s="259">
        <f>SUMIF('PL KH 2A'!$J$7:$J$880,"Vĩnh Phương",'PL KH 2A'!$AU7:$AU$880)</f>
        <v>2.4099999999999997</v>
      </c>
      <c r="Z45" s="259">
        <f>SUMIF('PL KH 2A'!$J$7:$J$880,"Vĩnh Ngọc",'PL KH 2A'!$AU7:$AU$880)</f>
        <v>3.65</v>
      </c>
      <c r="AA45" s="259">
        <f>SUMIF('PL KH 2A'!$J$7:$J$880,"Vĩnh Thạnh",'PL KH 2A'!$AU7:$AU$880)</f>
        <v>0.02</v>
      </c>
      <c r="AB45" s="259">
        <f>SUMIF('PL KH 2A'!$J$7:$J$880,"Vĩnh Trung",'PL KH 2A'!$AU7:$AU$880)</f>
        <v>4.51</v>
      </c>
      <c r="AC45" s="259">
        <f>SUMIF('PL KH 2A'!$J$7:$J$880,"Vĩnh Hiệp",'PL KH 2A'!$AU7:$AU$880)</f>
        <v>0.21</v>
      </c>
      <c r="AD45" s="259">
        <f>SUMIF('PL KH 2A'!$J$7:$J$880,"Vĩnh Thái",'PL KH 2A'!$AU7:$AU$880)</f>
        <v>9.6300000000000008</v>
      </c>
      <c r="AE45" s="259">
        <f>SUMIF('PL KH 2A'!$J$7:$J$880,"Phước Đồng",'PL KH 2A'!$AU7:$AU$880)</f>
        <v>17.840000000000003</v>
      </c>
    </row>
    <row r="46" spans="1:31">
      <c r="A46" s="256" t="s">
        <v>115</v>
      </c>
      <c r="B46" s="256" t="s">
        <v>116</v>
      </c>
      <c r="C46" s="257" t="s">
        <v>117</v>
      </c>
      <c r="D46" s="258">
        <f t="shared" si="2"/>
        <v>46.182720000000003</v>
      </c>
      <c r="E46" s="259">
        <f>SUMIF('PL KH 2A'!$J$7:$J$880,"Vĩnh Hoà",'PL KH 2A'!$AV7:$AV$880)</f>
        <v>2.3099999999999996</v>
      </c>
      <c r="F46" s="259">
        <f>SUMIF('PL KH 2A'!$J$7:$J$880,"Vĩnh Hải",'PL KH 2A'!$AV7:$AV$880)</f>
        <v>10.74</v>
      </c>
      <c r="G46" s="259">
        <f>SUMIF('PL KH 2A'!$J$7:$J$880,"Vĩnh Phước",'PL KH 2A'!$AV7:$AV$880)</f>
        <v>0.28000000000000003</v>
      </c>
      <c r="H46" s="259">
        <f>SUMIF('PL KH 2A'!$J$7:$J$880,"Ngọc Hiệp",'PL KH 2A'!$AV7:$AV$880)</f>
        <v>7.0200000000000005</v>
      </c>
      <c r="I46" s="259">
        <f>SUMIF('PL KH 2A'!$J$7:$J$880,"Vĩnh Thọ",'PL KH 2A'!$AV7:$AV$880)</f>
        <v>0.01</v>
      </c>
      <c r="J46" s="259">
        <f>SUMIF('PL KH 2A'!$J$7:$J$880,"Xương Huân",'PL KH 2A'!$AV7:$AV$880)</f>
        <v>0.4</v>
      </c>
      <c r="K46" s="259">
        <f>SUMIF('PL KH 2A'!$J$7:$J$880,"Vạn Thắng",'PL KH 2A'!$AV7:$AV$880)</f>
        <v>0</v>
      </c>
      <c r="L46" s="259">
        <f>SUMIF('PL KH 2A'!$J$7:$J$880,"Vạn Thạnh",'PL KH 2A'!$AV7:$AV$880)</f>
        <v>0.63</v>
      </c>
      <c r="M46" s="259">
        <f>SUMIF('PL KH 2A'!$J$7:$J$880,"Phương Sài",'PL KH 2A'!$AV7:$AV$880)</f>
        <v>0.1</v>
      </c>
      <c r="N46" s="259">
        <f>SUMIF('PL KH 2A'!$J$7:$J$880,"Phương Sơn",'PL KH 2A'!$AV7:$AV$880)</f>
        <v>0</v>
      </c>
      <c r="O46" s="259">
        <f>SUMIF('PL KH 2A'!$J$7:$J$880,"Phước Hải",'PL KH 2A'!$AV7:$AV$880)</f>
        <v>0.28999999999999998</v>
      </c>
      <c r="P46" s="259">
        <f>SUMIF('PL KH 2A'!$J$7:$J$880,"Phước Tân",'PL KH 2A'!$AV7:$AV$880)</f>
        <v>0</v>
      </c>
      <c r="Q46" s="259">
        <f>SUMIF('PL KH 2A'!$J$7:$J$880,"Lộc Thọ",'PL KH 2A'!$AV7:$AV$880)</f>
        <v>0</v>
      </c>
      <c r="R46" s="259">
        <f>SUMIF('PL KH 2A'!$J$7:$J$880,"Phước Tiến",'PL KH 2A'!$AV7:$AV$880)</f>
        <v>0.05</v>
      </c>
      <c r="S46" s="259">
        <f>SUMIF('PL KH 2A'!$J$7:$J$880,"Tân Lập",'PL KH 2A'!$AV7:$AV$880)</f>
        <v>0.43000000000000005</v>
      </c>
      <c r="T46" s="259">
        <f>SUMIF('PL KH 2A'!$J$7:$J$880,"Phước Hoà",'PL KH 2A'!$AV7:$AV$880)</f>
        <v>0.21000000000000002</v>
      </c>
      <c r="U46" s="259">
        <f>SUMIF('PL KH 2A'!$J$7:$J$880,"Vĩnh Nguyên",'PL KH 2A'!$AV7:$AV$880)</f>
        <v>0.26999999999999996</v>
      </c>
      <c r="V46" s="259">
        <f>SUMIF('PL KH 2A'!$J$7:$J$880,"Phước Long",'PL KH 2A'!$AV7:$AV$880)</f>
        <v>16.20702</v>
      </c>
      <c r="W46" s="259">
        <f>SUMIF('PL KH 2A'!$J$7:$J$880,"Vĩnh Trường",'PL KH 2A'!$AV7:$AV$880)</f>
        <v>7.0357000000000003</v>
      </c>
      <c r="X46" s="259">
        <f>SUMIF('PL KH 2A'!$J$7:$J$880,"Vĩnh Lương",'PL KH 2A'!$AV7:$AV$880)</f>
        <v>0</v>
      </c>
      <c r="Y46" s="259">
        <f>SUMIF('PL KH 2A'!$J$7:$J$880,"Vĩnh Phương",'PL KH 2A'!$AV7:$AV$880)</f>
        <v>0</v>
      </c>
      <c r="Z46" s="259">
        <f>SUMIF('PL KH 2A'!$J$7:$J$880,"Vĩnh Ngọc",'PL KH 2A'!$AV7:$AV$880)</f>
        <v>0</v>
      </c>
      <c r="AA46" s="259">
        <f>SUMIF('PL KH 2A'!$J$7:$J$880,"Vĩnh Thạnh",'PL KH 2A'!$AV7:$AV$880)</f>
        <v>0.02</v>
      </c>
      <c r="AB46" s="259">
        <f>SUMIF('PL KH 2A'!$J$7:$J$880,"Vĩnh Trung",'PL KH 2A'!$AV7:$AV$880)</f>
        <v>0</v>
      </c>
      <c r="AC46" s="259">
        <f>SUMIF('PL KH 2A'!$J$7:$J$880,"Vĩnh Hiệp",'PL KH 2A'!$AV7:$AV$880)</f>
        <v>0.13999999999999999</v>
      </c>
      <c r="AD46" s="259">
        <f>SUMIF('PL KH 2A'!$J$7:$J$880,"Vĩnh Thái",'PL KH 2A'!$AV7:$AV$880)</f>
        <v>0.04</v>
      </c>
      <c r="AE46" s="259">
        <f>SUMIF('PL KH 2A'!$J$7:$J$880,"Phước Đồng",'PL KH 2A'!$AV7:$AV$880)</f>
        <v>0</v>
      </c>
    </row>
    <row r="47" spans="1:31">
      <c r="A47" s="256" t="s">
        <v>118</v>
      </c>
      <c r="B47" s="256" t="s">
        <v>119</v>
      </c>
      <c r="C47" s="257" t="s">
        <v>120</v>
      </c>
      <c r="D47" s="255">
        <f t="shared" si="2"/>
        <v>1.1340000000000001</v>
      </c>
      <c r="E47" s="259">
        <f>SUMIF('PL KH 2A'!$J$7:$J$880,"Vĩnh Hoà",'PL KH 2A'!$AW7:$AW$880)</f>
        <v>0</v>
      </c>
      <c r="F47" s="259">
        <f>SUMIF('PL KH 2A'!$J$7:$J$880,"Vĩnh Hải",'PL KH 2A'!$AW7:$AW$880)</f>
        <v>0</v>
      </c>
      <c r="G47" s="259">
        <f>SUMIF('PL KH 2A'!$J$7:$J$880,"Vĩnh Phước",'PL KH 2A'!$AW7:$AW$880)</f>
        <v>0</v>
      </c>
      <c r="H47" s="259">
        <f>SUMIF('PL KH 2A'!$J$7:$J$880,"Ngọc Hiệp",'PL KH 2A'!$AW7:$AW$880)</f>
        <v>0</v>
      </c>
      <c r="I47" s="259">
        <f>SUMIF('PL KH 2A'!$J$7:$J$880,"Vĩnh Thọ",'PL KH 2A'!$AW7:$AW$880)</f>
        <v>0</v>
      </c>
      <c r="J47" s="259">
        <f>SUMIF('PL KH 2A'!$J$7:$J$880,"Xương Huân",'PL KH 2A'!$AW7:$AW$880)</f>
        <v>0</v>
      </c>
      <c r="K47" s="259">
        <f>SUMIF('PL KH 2A'!$J$7:$J$880,"Vạn Thắng",'PL KH 2A'!$AW7:$AW$880)</f>
        <v>0</v>
      </c>
      <c r="L47" s="259">
        <f>SUMIF('PL KH 2A'!$J$7:$J$880,"Vạn Thạnh",'PL KH 2A'!$AW7:$AW$880)</f>
        <v>0</v>
      </c>
      <c r="M47" s="259">
        <f>SUMIF('PL KH 2A'!$J$7:$J$880,"Phương Sài",'PL KH 2A'!$AW7:$AW$880)</f>
        <v>0</v>
      </c>
      <c r="N47" s="259">
        <f>SUMIF('PL KH 2A'!$J$7:$J$880,"Phương Sơn",'PL KH 2A'!$AW7:$AW$880)</f>
        <v>0</v>
      </c>
      <c r="O47" s="259">
        <f>SUMIF('PL KH 2A'!$J$7:$J$880,"Phước Hải",'PL KH 2A'!$AW7:$AW$880)</f>
        <v>0</v>
      </c>
      <c r="P47" s="259">
        <f>SUMIF('PL KH 2A'!$J$7:$J$880,"Phước Tân",'PL KH 2A'!$AW7:$AW$880)</f>
        <v>0</v>
      </c>
      <c r="Q47" s="259">
        <f>SUMIF('PL KH 2A'!$J$7:$J$880,"Lộc Thọ",'PL KH 2A'!$AW7:$AW$880)</f>
        <v>4.0000000000000001E-3</v>
      </c>
      <c r="R47" s="259">
        <f>SUMIF('PL KH 2A'!$J$7:$J$880,"Phước Tiến",'PL KH 2A'!$AW7:$AW$880)</f>
        <v>0.01</v>
      </c>
      <c r="S47" s="259">
        <f>SUMIF('PL KH 2A'!$J$7:$J$880,"Tân Lập",'PL KH 2A'!$AW7:$AW$880)</f>
        <v>0</v>
      </c>
      <c r="T47" s="259">
        <f>SUMIF('PL KH 2A'!$J$7:$J$880,"Phước Hoà",'PL KH 2A'!$AW7:$AW$880)</f>
        <v>0</v>
      </c>
      <c r="U47" s="259">
        <f>SUMIF('PL KH 2A'!$J$7:$J$880,"Vĩnh Nguyên",'PL KH 2A'!$AW7:$AW$880)</f>
        <v>0</v>
      </c>
      <c r="V47" s="259">
        <f>SUMIF('PL KH 2A'!$J$7:$J$880,"Phước Long",'PL KH 2A'!$AW7:$AW$880)</f>
        <v>0</v>
      </c>
      <c r="W47" s="259">
        <f>SUMIF('PL KH 2A'!$J$7:$J$880,"Vĩnh Trường",'PL KH 2A'!$AW7:$AW$880)</f>
        <v>0</v>
      </c>
      <c r="X47" s="259">
        <f>SUMIF('PL KH 2A'!$J$7:$J$880,"Vĩnh Lương",'PL KH 2A'!$AW7:$AW$880)</f>
        <v>1.07</v>
      </c>
      <c r="Y47" s="259">
        <f>SUMIF('PL KH 2A'!$J$7:$J$880,"Vĩnh Phương",'PL KH 2A'!$AW7:$AW$880)</f>
        <v>0</v>
      </c>
      <c r="Z47" s="259">
        <f>SUMIF('PL KH 2A'!$J$7:$J$880,"Vĩnh Ngọc",'PL KH 2A'!$AW7:$AW$880)</f>
        <v>0</v>
      </c>
      <c r="AA47" s="259">
        <f>SUMIF('PL KH 2A'!$J$7:$J$880,"Vĩnh Thạnh",'PL KH 2A'!$AW7:$AW$880)</f>
        <v>0</v>
      </c>
      <c r="AB47" s="259">
        <f>SUMIF('PL KH 2A'!$J$7:$J$880,"Vĩnh Trung",'PL KH 2A'!$AW7:$AW$880)</f>
        <v>0.05</v>
      </c>
      <c r="AC47" s="259">
        <f>SUMIF('PL KH 2A'!$J$7:$J$880,"Vĩnh Hiệp",'PL KH 2A'!$AW7:$AW$880)</f>
        <v>0</v>
      </c>
      <c r="AD47" s="259">
        <f>SUMIF('PL KH 2A'!$J$7:$J$880,"Vĩnh Thái",'PL KH 2A'!$AW7:$AW$880)</f>
        <v>0</v>
      </c>
      <c r="AE47" s="259">
        <f>SUMIF('PL KH 2A'!$J$7:$J$880,"Phước Đồng",'PL KH 2A'!$AW7:$AW$880)</f>
        <v>0</v>
      </c>
    </row>
    <row r="48" spans="1:31">
      <c r="A48" s="256" t="s">
        <v>121</v>
      </c>
      <c r="B48" s="256" t="s">
        <v>122</v>
      </c>
      <c r="C48" s="257" t="s">
        <v>123</v>
      </c>
      <c r="D48" s="273">
        <f t="shared" si="2"/>
        <v>0</v>
      </c>
      <c r="E48" s="259">
        <f>SUMIF('PL KH 2A'!$J$7:$J$880,"Vĩnh Hoà",'PL KH 2A'!$AX7:$AX$880)</f>
        <v>0</v>
      </c>
      <c r="F48" s="259">
        <f>SUMIF('PL KH 2A'!$J$7:$J$880,"Vĩnh Hải",'PL KH 2A'!$AX7:$AX$880)</f>
        <v>0</v>
      </c>
      <c r="G48" s="259">
        <f>SUMIF('PL KH 2A'!$J$7:$J$880,"Vĩnh Phước",'PL KH 2A'!$AX7:$AX$880)</f>
        <v>0</v>
      </c>
      <c r="H48" s="259">
        <f>SUMIF('PL KH 2A'!$J$7:$J$880,"Ngọc Hiệp",'PL KH 2A'!$AX7:$AX$880)</f>
        <v>0</v>
      </c>
      <c r="I48" s="259">
        <f>SUMIF('PL KH 2A'!$J$7:$J$880,"Vĩnh Thọ",'PL KH 2A'!$AX7:$AX$880)</f>
        <v>0</v>
      </c>
      <c r="J48" s="259">
        <f>SUMIF('PL KH 2A'!$J$7:$J$880,"Xương Huân",'PL KH 2A'!$AX7:$AX$880)</f>
        <v>0</v>
      </c>
      <c r="K48" s="259">
        <f>SUMIF('PL KH 2A'!$J$7:$J$880,"Vạn Thắng",'PL KH 2A'!$AX7:$AX$880)</f>
        <v>0</v>
      </c>
      <c r="L48" s="259">
        <f>SUMIF('PL KH 2A'!$J$7:$J$880,"Vạn Thạnh",'PL KH 2A'!$AX7:$AX$880)</f>
        <v>0</v>
      </c>
      <c r="M48" s="259">
        <f>SUMIF('PL KH 2A'!$J$7:$J$880,"Phương Sài",'PL KH 2A'!$AX7:$AX$880)</f>
        <v>0</v>
      </c>
      <c r="N48" s="259">
        <f>SUMIF('PL KH 2A'!$J$7:$J$880,"Phương Sơn",'PL KH 2A'!$AX7:$AX$880)</f>
        <v>0</v>
      </c>
      <c r="O48" s="259">
        <f>SUMIF('PL KH 2A'!$J$7:$J$880,"Phước Hải",'PL KH 2A'!$AX7:$AX$880)</f>
        <v>0</v>
      </c>
      <c r="P48" s="259">
        <f>SUMIF('PL KH 2A'!$J$7:$J$880,"Phước Tân",'PL KH 2A'!$AX7:$AX$880)</f>
        <v>0</v>
      </c>
      <c r="Q48" s="259">
        <f>SUMIF('PL KH 2A'!$J$7:$J$880,"Lộc Thọ",'PL KH 2A'!$AX7:$AX$880)</f>
        <v>0</v>
      </c>
      <c r="R48" s="259">
        <f>SUMIF('PL KH 2A'!$J$7:$J$880,"Phước Tiến",'PL KH 2A'!$AX7:$AX$880)</f>
        <v>0</v>
      </c>
      <c r="S48" s="259">
        <f>SUMIF('PL KH 2A'!$J$7:$J$880,"Tân Lập",'PL KH 2A'!$AX7:$AX$880)</f>
        <v>0</v>
      </c>
      <c r="T48" s="259">
        <f>SUMIF('PL KH 2A'!$J$7:$J$880,"Phước Hoà",'PL KH 2A'!$AX7:$AX$880)</f>
        <v>0</v>
      </c>
      <c r="U48" s="259">
        <f>SUMIF('PL KH 2A'!$J$7:$J$880,"Vĩnh Nguyên",'PL KH 2A'!$AX7:$AX$880)</f>
        <v>0</v>
      </c>
      <c r="V48" s="259">
        <f>SUMIF('PL KH 2A'!$J$7:$J$880,"Phước Long",'PL KH 2A'!$AX7:$AX$880)</f>
        <v>0</v>
      </c>
      <c r="W48" s="259">
        <f>SUMIF('PL KH 2A'!$J$7:$J$880,"Vĩnh Trường",'PL KH 2A'!$AX7:$AX$880)</f>
        <v>0</v>
      </c>
      <c r="X48" s="259">
        <f>SUMIF('PL KH 2A'!$J$7:$J$880,"Vĩnh Lương",'PL KH 2A'!$AX7:$AX$880)</f>
        <v>0</v>
      </c>
      <c r="Y48" s="259">
        <f>SUMIF('PL KH 2A'!$J$7:$J$880,"Vĩnh Phương",'PL KH 2A'!$AX7:$AX$880)</f>
        <v>0</v>
      </c>
      <c r="Z48" s="259">
        <f>SUMIF('PL KH 2A'!$J$7:$J$880,"Vĩnh Ngọc",'PL KH 2A'!$AX7:$AX$880)</f>
        <v>0</v>
      </c>
      <c r="AA48" s="259">
        <f>SUMIF('PL KH 2A'!$J$7:$J$880,"Vĩnh Thạnh",'PL KH 2A'!$AX7:$AX$880)</f>
        <v>0</v>
      </c>
      <c r="AB48" s="259">
        <f>SUMIF('PL KH 2A'!$J$7:$J$880,"Vĩnh Trung",'PL KH 2A'!$AX7:$AX$880)</f>
        <v>0</v>
      </c>
      <c r="AC48" s="259">
        <f>SUMIF('PL KH 2A'!$J$7:$J$880,"Vĩnh Hiệp",'PL KH 2A'!$AX7:$AX$880)</f>
        <v>0</v>
      </c>
      <c r="AD48" s="259">
        <f>SUMIF('PL KH 2A'!$J$7:$J$880,"Vĩnh Thái",'PL KH 2A'!$AX7:$AX$880)</f>
        <v>0</v>
      </c>
      <c r="AE48" s="259">
        <f>SUMIF('PL KH 2A'!$J$7:$J$880,"Phước Đồng",'PL KH 2A'!$AX7:$AX$880)</f>
        <v>0</v>
      </c>
    </row>
    <row r="49" spans="1:31">
      <c r="A49" s="256" t="s">
        <v>124</v>
      </c>
      <c r="B49" s="256" t="s">
        <v>125</v>
      </c>
      <c r="C49" s="257" t="s">
        <v>126</v>
      </c>
      <c r="D49" s="273">
        <f t="shared" si="2"/>
        <v>0</v>
      </c>
      <c r="E49" s="259">
        <f>SUMIF('PL KH 2A'!$J$7:$J$880,"Vĩnh Hoà",'PL KH 2A'!$AY7:$AY$880)</f>
        <v>0</v>
      </c>
      <c r="F49" s="259">
        <f>SUMIF('PL KH 2A'!$J$7:$J$880,"Vĩnh Hải",'PL KH 2A'!$AY7:$AY$880)</f>
        <v>0</v>
      </c>
      <c r="G49" s="259">
        <f>SUMIF('PL KH 2A'!$J$7:$J$880,"Vĩnh Phước",'PL KH 2A'!$AY7:$AY$880)</f>
        <v>0</v>
      </c>
      <c r="H49" s="259">
        <f>SUMIF('PL KH 2A'!$J$7:$J$880,"Ngọc Hiệp",'PL KH 2A'!$AY7:$AY$880)</f>
        <v>0</v>
      </c>
      <c r="I49" s="259">
        <f>SUMIF('PL KH 2A'!$J$7:$J$880,"Vĩnh Thọ",'PL KH 2A'!$AY7:$AY$880)</f>
        <v>0</v>
      </c>
      <c r="J49" s="259">
        <f>SUMIF('PL KH 2A'!$J$7:$J$880,"Xương Huân",'PL KH 2A'!$AY7:$AY$880)</f>
        <v>0</v>
      </c>
      <c r="K49" s="259">
        <f>SUMIF('PL KH 2A'!$J$7:$J$880,"Vạn Thắng",'PL KH 2A'!$AY7:$AY$880)</f>
        <v>0</v>
      </c>
      <c r="L49" s="259">
        <f>SUMIF('PL KH 2A'!$J$7:$J$880,"Vạn Thạnh",'PL KH 2A'!$AY7:$AY$880)</f>
        <v>0</v>
      </c>
      <c r="M49" s="259">
        <f>SUMIF('PL KH 2A'!$J$7:$J$880,"Phương Sài",'PL KH 2A'!$AY7:$AY$880)</f>
        <v>0</v>
      </c>
      <c r="N49" s="259">
        <f>SUMIF('PL KH 2A'!$J$7:$J$880,"Phương Sơn",'PL KH 2A'!$AY7:$AY$880)</f>
        <v>0</v>
      </c>
      <c r="O49" s="259">
        <f>SUMIF('PL KH 2A'!$J$7:$J$880,"Phước Hải",'PL KH 2A'!$AY7:$AY$880)</f>
        <v>0</v>
      </c>
      <c r="P49" s="259">
        <f>SUMIF('PL KH 2A'!$J$7:$J$880,"Phước Tân",'PL KH 2A'!$AY7:$AY$880)</f>
        <v>0</v>
      </c>
      <c r="Q49" s="259">
        <f>SUMIF('PL KH 2A'!$J$7:$J$880,"Lộc Thọ",'PL KH 2A'!$AY7:$AY$880)</f>
        <v>0</v>
      </c>
      <c r="R49" s="259">
        <f>SUMIF('PL KH 2A'!$J$7:$J$880,"Phước Tiến",'PL KH 2A'!$AY7:$AY$880)</f>
        <v>0</v>
      </c>
      <c r="S49" s="259">
        <f>SUMIF('PL KH 2A'!$J$7:$J$880,"Tân Lập",'PL KH 2A'!$AY7:$AY$880)</f>
        <v>0</v>
      </c>
      <c r="T49" s="259">
        <f>SUMIF('PL KH 2A'!$J$7:$J$880,"Phước Hoà",'PL KH 2A'!$AY7:$AY$880)</f>
        <v>0</v>
      </c>
      <c r="U49" s="259">
        <f>SUMIF('PL KH 2A'!$J$7:$J$880,"Vĩnh Nguyên",'PL KH 2A'!$AY7:$AY$880)</f>
        <v>0</v>
      </c>
      <c r="V49" s="259">
        <f>SUMIF('PL KH 2A'!$J$7:$J$880,"Phước Long",'PL KH 2A'!$AY7:$AY$880)</f>
        <v>0</v>
      </c>
      <c r="W49" s="259">
        <f>SUMIF('PL KH 2A'!$J$7:$J$880,"Vĩnh Trường",'PL KH 2A'!$AY7:$AY$880)</f>
        <v>0</v>
      </c>
      <c r="X49" s="259">
        <f>SUMIF('PL KH 2A'!$J$7:$J$880,"Vĩnh Lương",'PL KH 2A'!$AY7:$AY$880)</f>
        <v>0</v>
      </c>
      <c r="Y49" s="259">
        <f>SUMIF('PL KH 2A'!$J$7:$J$880,"Vĩnh Phương",'PL KH 2A'!$AY7:$AY$880)</f>
        <v>0</v>
      </c>
      <c r="Z49" s="259">
        <f>SUMIF('PL KH 2A'!$J$7:$J$880,"Vĩnh Ngọc",'PL KH 2A'!$AY7:$AY$880)</f>
        <v>0</v>
      </c>
      <c r="AA49" s="259">
        <f>SUMIF('PL KH 2A'!$J$7:$J$880,"Vĩnh Thạnh",'PL KH 2A'!$AY7:$AY$880)</f>
        <v>0</v>
      </c>
      <c r="AB49" s="259">
        <f>SUMIF('PL KH 2A'!$J$7:$J$880,"Vĩnh Trung",'PL KH 2A'!$AY7:$AY$880)</f>
        <v>0</v>
      </c>
      <c r="AC49" s="259">
        <f>SUMIF('PL KH 2A'!$J$7:$J$880,"Vĩnh Hiệp",'PL KH 2A'!$AY7:$AY$880)</f>
        <v>0</v>
      </c>
      <c r="AD49" s="259">
        <f>SUMIF('PL KH 2A'!$J$7:$J$880,"Vĩnh Thái",'PL KH 2A'!$AY7:$AY$880)</f>
        <v>0</v>
      </c>
      <c r="AE49" s="259">
        <f>SUMIF('PL KH 2A'!$J$7:$J$880,"Phước Đồng",'PL KH 2A'!$AY7:$AY$880)</f>
        <v>0</v>
      </c>
    </row>
    <row r="50" spans="1:31">
      <c r="A50" s="256" t="s">
        <v>127</v>
      </c>
      <c r="B50" s="256" t="s">
        <v>128</v>
      </c>
      <c r="C50" s="257" t="s">
        <v>129</v>
      </c>
      <c r="D50" s="273">
        <f t="shared" si="2"/>
        <v>1.1499999999999999</v>
      </c>
      <c r="E50" s="259">
        <f>SUMIF('PL KH 2A'!$J$7:$J$880,"Vĩnh Hoà",'PL KH 2A'!$AZ7:$AZ$880)</f>
        <v>0</v>
      </c>
      <c r="F50" s="259">
        <f>SUMIF('PL KH 2A'!$J$7:$J$880,"Vĩnh Hải",'PL KH 2A'!$AZ7:$AZ$880)</f>
        <v>0</v>
      </c>
      <c r="G50" s="259">
        <f>SUMIF('PL KH 2A'!$J$7:$J$880,"Vĩnh Phước",'PL KH 2A'!$AZ7:$AZ$880)</f>
        <v>0.11</v>
      </c>
      <c r="H50" s="259">
        <f>SUMIF('PL KH 2A'!$J$7:$J$880,"Ngọc Hiệp",'PL KH 2A'!$AZ7:$AZ$880)</f>
        <v>0.64999999999999991</v>
      </c>
      <c r="I50" s="259">
        <f>SUMIF('PL KH 2A'!$J$7:$J$880,"Vĩnh Thọ",'PL KH 2A'!$AZ7:$AZ$880)</f>
        <v>0</v>
      </c>
      <c r="J50" s="259">
        <f>SUMIF('PL KH 2A'!$J$7:$J$880,"Xương Huân",'PL KH 2A'!$AZ7:$AZ$880)</f>
        <v>0</v>
      </c>
      <c r="K50" s="259">
        <f>SUMIF('PL KH 2A'!$J$7:$J$880,"Vạn Thắng",'PL KH 2A'!$AZ7:$AZ$880)</f>
        <v>0</v>
      </c>
      <c r="L50" s="259">
        <f>SUMIF('PL KH 2A'!$J$7:$J$880,"Vạn Thạnh",'PL KH 2A'!$AZ7:$AZ$880)</f>
        <v>0</v>
      </c>
      <c r="M50" s="259">
        <f>SUMIF('PL KH 2A'!$J$7:$J$880,"Phương Sài",'PL KH 2A'!$AZ7:$AZ$880)</f>
        <v>0</v>
      </c>
      <c r="N50" s="259">
        <f>SUMIF('PL KH 2A'!$J$7:$J$880,"Phương Sơn",'PL KH 2A'!$AZ7:$AZ$880)</f>
        <v>0</v>
      </c>
      <c r="O50" s="259">
        <f>SUMIF('PL KH 2A'!$J$7:$J$880,"Phước Hải",'PL KH 2A'!$AZ7:$AZ$880)</f>
        <v>0</v>
      </c>
      <c r="P50" s="259">
        <f>SUMIF('PL KH 2A'!$J$7:$J$880,"Phước Tân",'PL KH 2A'!$AZ7:$AZ$880)</f>
        <v>0</v>
      </c>
      <c r="Q50" s="259">
        <f>SUMIF('PL KH 2A'!$J$7:$J$880,"Lộc Thọ",'PL KH 2A'!$AZ7:$AZ$880)</f>
        <v>0</v>
      </c>
      <c r="R50" s="259">
        <f>SUMIF('PL KH 2A'!$J$7:$J$880,"Phước Tiến",'PL KH 2A'!$AZ7:$AZ$880)</f>
        <v>0</v>
      </c>
      <c r="S50" s="259">
        <f>SUMIF('PL KH 2A'!$J$7:$J$880,"Tân Lập",'PL KH 2A'!$AZ7:$AZ$880)</f>
        <v>0</v>
      </c>
      <c r="T50" s="259">
        <f>SUMIF('PL KH 2A'!$J$7:$J$880,"Phước Hoà",'PL KH 2A'!$AZ7:$AZ$880)</f>
        <v>0</v>
      </c>
      <c r="U50" s="259">
        <f>SUMIF('PL KH 2A'!$J$7:$J$880,"Vĩnh Nguyên",'PL KH 2A'!$AZ7:$AZ$880)</f>
        <v>6.9999999999999993E-2</v>
      </c>
      <c r="V50" s="259">
        <f>SUMIF('PL KH 2A'!$J$7:$J$880,"Phước Long",'PL KH 2A'!$AZ7:$AZ$880)</f>
        <v>0</v>
      </c>
      <c r="W50" s="259">
        <f>SUMIF('PL KH 2A'!$J$7:$J$880,"Vĩnh Trường",'PL KH 2A'!$AZ7:$AZ$880)</f>
        <v>0</v>
      </c>
      <c r="X50" s="259">
        <f>SUMIF('PL KH 2A'!$J$7:$J$880,"Vĩnh Lương",'PL KH 2A'!$AZ7:$AZ$880)</f>
        <v>0</v>
      </c>
      <c r="Y50" s="259">
        <f>SUMIF('PL KH 2A'!$J$7:$J$880,"Vĩnh Phương",'PL KH 2A'!$AZ7:$AZ$880)</f>
        <v>0</v>
      </c>
      <c r="Z50" s="259">
        <f>SUMIF('PL KH 2A'!$J$7:$J$880,"Vĩnh Ngọc",'PL KH 2A'!$AZ7:$AZ$880)</f>
        <v>0</v>
      </c>
      <c r="AA50" s="259">
        <f>SUMIF('PL KH 2A'!$J$7:$J$880,"Vĩnh Thạnh",'PL KH 2A'!$AZ7:$AZ$880)</f>
        <v>0</v>
      </c>
      <c r="AB50" s="259">
        <f>SUMIF('PL KH 2A'!$J$7:$J$880,"Vĩnh Trung",'PL KH 2A'!$AZ7:$AZ$880)</f>
        <v>0.32</v>
      </c>
      <c r="AC50" s="259">
        <f>SUMIF('PL KH 2A'!$J$7:$J$880,"Vĩnh Hiệp",'PL KH 2A'!$AZ7:$AZ$880)</f>
        <v>0</v>
      </c>
      <c r="AD50" s="259">
        <f>SUMIF('PL KH 2A'!$J$7:$J$880,"Vĩnh Thái",'PL KH 2A'!$AZ7:$AZ$880)</f>
        <v>0</v>
      </c>
      <c r="AE50" s="259">
        <f>SUMIF('PL KH 2A'!$J$7:$J$880,"Phước Đồng",'PL KH 2A'!$AZ7:$AZ$880)</f>
        <v>0</v>
      </c>
    </row>
    <row r="51" spans="1:31" ht="33">
      <c r="A51" s="256" t="s">
        <v>130</v>
      </c>
      <c r="B51" s="256" t="s">
        <v>131</v>
      </c>
      <c r="C51" s="257" t="s">
        <v>132</v>
      </c>
      <c r="D51" s="273">
        <f t="shared" si="2"/>
        <v>6.080000000000001</v>
      </c>
      <c r="E51" s="259">
        <f>SUMIF('PL KH 2A'!$J$7:$J$880,"Vĩnh Hoà",'PL KH 2A'!$BA7:$BA$880)</f>
        <v>0</v>
      </c>
      <c r="F51" s="259">
        <f>SUMIF('PL KH 2A'!$J$7:$J$880,"Vĩnh Hải",'PL KH 2A'!$BA7:$BA$880)</f>
        <v>2.67</v>
      </c>
      <c r="G51" s="259">
        <f>SUMIF('PL KH 2A'!$J$7:$J$880,"Vĩnh Phước",'PL KH 2A'!$BA7:$BA$880)</f>
        <v>0</v>
      </c>
      <c r="H51" s="259">
        <f>SUMIF('PL KH 2A'!$J$7:$J$880,"Ngọc Hiệp",'PL KH 2A'!$BA7:$BA$880)</f>
        <v>1.23</v>
      </c>
      <c r="I51" s="259">
        <f>SUMIF('PL KH 2A'!$J$7:$J$880,"Vĩnh Thọ",'PL KH 2A'!$BA7:$BA$880)</f>
        <v>0</v>
      </c>
      <c r="J51" s="259">
        <f>SUMIF('PL KH 2A'!$J$7:$J$880,"Xương Huân",'PL KH 2A'!$BA7:$BA$880)</f>
        <v>0</v>
      </c>
      <c r="K51" s="259">
        <f>SUMIF('PL KH 2A'!$J$7:$J$880,"Vạn Thắng",'PL KH 2A'!$BA7:$BA$880)</f>
        <v>0</v>
      </c>
      <c r="L51" s="259">
        <f>SUMIF('PL KH 2A'!$J$7:$J$880,"Vạn Thạnh",'PL KH 2A'!$BA7:$BA$880)</f>
        <v>0</v>
      </c>
      <c r="M51" s="259">
        <f>SUMIF('PL KH 2A'!$J$7:$J$880,"Phương Sài",'PL KH 2A'!$BA7:$BA$880)</f>
        <v>0</v>
      </c>
      <c r="N51" s="259">
        <f>SUMIF('PL KH 2A'!$J$7:$J$880,"Phương Sơn",'PL KH 2A'!$BA7:$BA$880)</f>
        <v>0</v>
      </c>
      <c r="O51" s="259">
        <f>SUMIF('PL KH 2A'!$J$7:$J$880,"Phước Hải",'PL KH 2A'!$BA7:$BA$880)</f>
        <v>0</v>
      </c>
      <c r="P51" s="259">
        <f>SUMIF('PL KH 2A'!$J$7:$J$880,"Phước Tân",'PL KH 2A'!$BA7:$BA$880)</f>
        <v>0</v>
      </c>
      <c r="Q51" s="259">
        <f>SUMIF('PL KH 2A'!$J$7:$J$880,"Lộc Thọ",'PL KH 2A'!$BA7:$BA$880)</f>
        <v>0</v>
      </c>
      <c r="R51" s="259">
        <f>SUMIF('PL KH 2A'!$J$7:$J$880,"Phước Tiến",'PL KH 2A'!$BA7:$BA$880)</f>
        <v>0</v>
      </c>
      <c r="S51" s="259">
        <f>SUMIF('PL KH 2A'!$J$7:$J$880,"Tân Lập",'PL KH 2A'!$BA7:$BA$880)</f>
        <v>0</v>
      </c>
      <c r="T51" s="259">
        <f>SUMIF('PL KH 2A'!$J$7:$J$880,"Phước Hoà",'PL KH 2A'!$BA7:$BA$880)</f>
        <v>0</v>
      </c>
      <c r="U51" s="259">
        <f>SUMIF('PL KH 2A'!$J$7:$J$880,"Vĩnh Nguyên",'PL KH 2A'!$BA7:$BA$880)</f>
        <v>0</v>
      </c>
      <c r="V51" s="259">
        <f>SUMIF('PL KH 2A'!$J$7:$J$880,"Phước Long",'PL KH 2A'!$BA7:$BA$880)</f>
        <v>0</v>
      </c>
      <c r="W51" s="259">
        <f>SUMIF('PL KH 2A'!$J$7:$J$880,"Vĩnh Trường",'PL KH 2A'!$BA7:$BA$880)</f>
        <v>0</v>
      </c>
      <c r="X51" s="259">
        <f>SUMIF('PL KH 2A'!$J$7:$J$880,"Vĩnh Lương",'PL KH 2A'!$BA7:$BA$880)</f>
        <v>0</v>
      </c>
      <c r="Y51" s="259">
        <f>SUMIF('PL KH 2A'!$J$7:$J$880,"Vĩnh Phương",'PL KH 2A'!$BA7:$BA$880)</f>
        <v>0</v>
      </c>
      <c r="Z51" s="259">
        <f>SUMIF('PL KH 2A'!$J$7:$J$880,"Vĩnh Ngọc",'PL KH 2A'!$BA7:$BA$880)</f>
        <v>0.5</v>
      </c>
      <c r="AA51" s="259">
        <f>SUMIF('PL KH 2A'!$J$7:$J$880,"Vĩnh Thạnh",'PL KH 2A'!$BA7:$BA$880)</f>
        <v>0</v>
      </c>
      <c r="AB51" s="259">
        <f>SUMIF('PL KH 2A'!$J$7:$J$880,"Vĩnh Trung",'PL KH 2A'!$BA7:$BA$880)</f>
        <v>0.37</v>
      </c>
      <c r="AC51" s="259">
        <f>SUMIF('PL KH 2A'!$J$7:$J$880,"Vĩnh Hiệp",'PL KH 2A'!$BA7:$BA$880)</f>
        <v>0.04</v>
      </c>
      <c r="AD51" s="259">
        <f>SUMIF('PL KH 2A'!$J$7:$J$880,"Vĩnh Thái",'PL KH 2A'!$BA7:$BA$880)</f>
        <v>1.24</v>
      </c>
      <c r="AE51" s="259">
        <f>SUMIF('PL KH 2A'!$J$7:$J$880,"Phước Đồng",'PL KH 2A'!$BA7:$BA$880)</f>
        <v>0.03</v>
      </c>
    </row>
    <row r="52" spans="1:31">
      <c r="A52" s="272" t="s">
        <v>133</v>
      </c>
      <c r="B52" s="256" t="s">
        <v>134</v>
      </c>
      <c r="C52" s="257" t="s">
        <v>135</v>
      </c>
      <c r="D52" s="273">
        <f t="shared" si="2"/>
        <v>1.0899999999999999</v>
      </c>
      <c r="E52" s="259">
        <f>SUMIF('PL KH 2A'!$J$7:$J$880,"Vĩnh Hoà",'PL KH 2A'!$BB7:$BB$880)</f>
        <v>1.0899999999999999</v>
      </c>
      <c r="F52" s="259">
        <f>SUMIF('PL KH 2A'!$J$7:$J$880,"Vĩnh Hải",'PL KH 2A'!$BB7:$BB$880)</f>
        <v>0</v>
      </c>
      <c r="G52" s="259">
        <f>SUMIF('PL KH 2A'!$J$7:$J$880,"Vĩnh Phước",'PL KH 2A'!$BB7:$BB$880)</f>
        <v>0</v>
      </c>
      <c r="H52" s="259">
        <f>SUMIF('PL KH 2A'!$J$7:$J$880,"Ngọc Hiệp",'PL KH 2A'!$BB7:$BB$880)</f>
        <v>0</v>
      </c>
      <c r="I52" s="259">
        <f>SUMIF('PL KH 2A'!$J$7:$J$880,"Vĩnh Thọ",'PL KH 2A'!$BB7:$BB$880)</f>
        <v>0</v>
      </c>
      <c r="J52" s="259">
        <f>SUMIF('PL KH 2A'!$J$7:$J$880,"Xương Huân",'PL KH 2A'!$BB7:$BB$880)</f>
        <v>0</v>
      </c>
      <c r="K52" s="259">
        <f>SUMIF('PL KH 2A'!$J$7:$J$880,"Vạn Thắng",'PL KH 2A'!$BB7:$BB$880)</f>
        <v>0</v>
      </c>
      <c r="L52" s="259">
        <f>SUMIF('PL KH 2A'!$J$7:$J$880,"Vạn Thạnh",'PL KH 2A'!$BB7:$BB$880)</f>
        <v>0</v>
      </c>
      <c r="M52" s="259">
        <f>SUMIF('PL KH 2A'!$J$7:$J$880,"Phương Sài",'PL KH 2A'!$BB7:$BB$880)</f>
        <v>0</v>
      </c>
      <c r="N52" s="259">
        <f>SUMIF('PL KH 2A'!$J$7:$J$880,"Phương Sơn",'PL KH 2A'!$BB7:$BB$880)</f>
        <v>0</v>
      </c>
      <c r="O52" s="259">
        <f>SUMIF('PL KH 2A'!$J$7:$J$880,"Phước Hải",'PL KH 2A'!$BB7:$BB$880)</f>
        <v>0</v>
      </c>
      <c r="P52" s="259">
        <f>SUMIF('PL KH 2A'!$J$7:$J$880,"Phước Tân",'PL KH 2A'!$BB7:$BB$880)</f>
        <v>0</v>
      </c>
      <c r="Q52" s="259">
        <f>SUMIF('PL KH 2A'!$J$7:$J$880,"Lộc Thọ",'PL KH 2A'!$BB7:$BB$880)</f>
        <v>0</v>
      </c>
      <c r="R52" s="259">
        <f>SUMIF('PL KH 2A'!$J$7:$J$880,"Phước Tiến",'PL KH 2A'!$BB7:$BB$880)</f>
        <v>0</v>
      </c>
      <c r="S52" s="259">
        <f>SUMIF('PL KH 2A'!$J$7:$J$880,"Tân Lập",'PL KH 2A'!$BB7:$BB$880)</f>
        <v>0</v>
      </c>
      <c r="T52" s="259">
        <f>SUMIF('PL KH 2A'!$J$7:$J$880,"Phước Hoà",'PL KH 2A'!$BB7:$BB$880)</f>
        <v>0</v>
      </c>
      <c r="U52" s="259">
        <f>SUMIF('PL KH 2A'!$J$7:$J$880,"Vĩnh Nguyên",'PL KH 2A'!$BB7:$BB$880)</f>
        <v>0</v>
      </c>
      <c r="V52" s="259">
        <f>SUMIF('PL KH 2A'!$J$7:$J$880,"Phước Long",'PL KH 2A'!$BB7:$BB$880)</f>
        <v>0</v>
      </c>
      <c r="W52" s="259">
        <f>SUMIF('PL KH 2A'!$J$7:$J$880,"Vĩnh Trường",'PL KH 2A'!$BB7:$BB$880)</f>
        <v>0</v>
      </c>
      <c r="X52" s="259">
        <f>SUMIF('PL KH 2A'!$J$7:$J$880,"Vĩnh Lương",'PL KH 2A'!$BB7:$BB$880)</f>
        <v>0</v>
      </c>
      <c r="Y52" s="259">
        <f>SUMIF('PL KH 2A'!$J$7:$J$880,"Vĩnh Phương",'PL KH 2A'!$BB7:$BB$880)</f>
        <v>0</v>
      </c>
      <c r="Z52" s="259">
        <f>SUMIF('PL KH 2A'!$J$7:$J$880,"Vĩnh Ngọc",'PL KH 2A'!$BB7:$BB$880)</f>
        <v>0</v>
      </c>
      <c r="AA52" s="259">
        <f>SUMIF('PL KH 2A'!$J$7:$J$880,"Vĩnh Thạnh",'PL KH 2A'!$BB7:$BB$880)</f>
        <v>0</v>
      </c>
      <c r="AB52" s="259">
        <f>SUMIF('PL KH 2A'!$J$7:$J$880,"Vĩnh Trung",'PL KH 2A'!$BB7:$BB$880)</f>
        <v>0</v>
      </c>
      <c r="AC52" s="259">
        <f>SUMIF('PL KH 2A'!$J$7:$J$880,"Vĩnh Hiệp",'PL KH 2A'!$BB7:$BB$880)</f>
        <v>0</v>
      </c>
      <c r="AD52" s="259">
        <f>SUMIF('PL KH 2A'!$J$7:$J$880,"Vĩnh Thái",'PL KH 2A'!$BB7:$BB$880)</f>
        <v>0</v>
      </c>
      <c r="AE52" s="259">
        <f>SUMIF('PL KH 2A'!$J$7:$J$880,"Phước Đồng",'PL KH 2A'!$BB7:$BB$880)</f>
        <v>0</v>
      </c>
    </row>
    <row r="53" spans="1:31">
      <c r="A53" s="256" t="s">
        <v>136</v>
      </c>
      <c r="B53" s="256" t="s">
        <v>137</v>
      </c>
      <c r="C53" s="257" t="s">
        <v>138</v>
      </c>
      <c r="D53" s="273">
        <f t="shared" si="2"/>
        <v>6.9999999999999993E-2</v>
      </c>
      <c r="E53" s="259">
        <f>SUMIF('PL KH 2A'!$J$7:$J$880,"Vĩnh Hoà",'PL KH 2A'!$BC7:$BC$880)</f>
        <v>0</v>
      </c>
      <c r="F53" s="259">
        <f>SUMIF('PL KH 2A'!$J$7:$J$880,"Vĩnh Hải",'PL KH 2A'!$BC7:$BC$880)</f>
        <v>0</v>
      </c>
      <c r="G53" s="259">
        <f>SUMIF('PL KH 2A'!$J$7:$J$880,"Vĩnh Phước",'PL KH 2A'!$BC7:$BC$880)</f>
        <v>0</v>
      </c>
      <c r="H53" s="259">
        <f>SUMIF('PL KH 2A'!$J$7:$J$880,"Ngọc Hiệp",'PL KH 2A'!$BC7:$BC$880)</f>
        <v>0</v>
      </c>
      <c r="I53" s="259">
        <f>SUMIF('PL KH 2A'!$J$7:$J$880,"Vĩnh Thọ",'PL KH 2A'!$BC7:$BC$880)</f>
        <v>0</v>
      </c>
      <c r="J53" s="259">
        <f>SUMIF('PL KH 2A'!$J$7:$J$880,"Xương Huân",'PL KH 2A'!$BC7:$BC$880)</f>
        <v>0</v>
      </c>
      <c r="K53" s="259">
        <f>SUMIF('PL KH 2A'!$J$7:$J$880,"Vạn Thắng",'PL KH 2A'!$BC7:$BC$880)</f>
        <v>0</v>
      </c>
      <c r="L53" s="259">
        <f>SUMIF('PL KH 2A'!$J$7:$J$880,"Vạn Thạnh",'PL KH 2A'!$BC7:$BC$880)</f>
        <v>0</v>
      </c>
      <c r="M53" s="259">
        <f>SUMIF('PL KH 2A'!$J$7:$J$880,"Phương Sài",'PL KH 2A'!$BC7:$BC$880)</f>
        <v>0</v>
      </c>
      <c r="N53" s="259">
        <f>SUMIF('PL KH 2A'!$J$7:$J$880,"Phương Sơn",'PL KH 2A'!$BC7:$BC$880)</f>
        <v>0</v>
      </c>
      <c r="O53" s="259">
        <f>SUMIF('PL KH 2A'!$J$7:$J$880,"Phước Hải",'PL KH 2A'!$BC7:$BC$880)</f>
        <v>0.01</v>
      </c>
      <c r="P53" s="259">
        <f>SUMIF('PL KH 2A'!$J$7:$J$880,"Phước Tân",'PL KH 2A'!$BC7:$BC$880)</f>
        <v>0</v>
      </c>
      <c r="Q53" s="259">
        <f>SUMIF('PL KH 2A'!$J$7:$J$880,"Lộc Thọ",'PL KH 2A'!$BC7:$BC$880)</f>
        <v>0</v>
      </c>
      <c r="R53" s="259">
        <f>SUMIF('PL KH 2A'!$J$7:$J$880,"Phước Tiến",'PL KH 2A'!$BC7:$BC$880)</f>
        <v>0</v>
      </c>
      <c r="S53" s="259">
        <f>SUMIF('PL KH 2A'!$J$7:$J$880,"Tân Lập",'PL KH 2A'!$BC7:$BC$880)</f>
        <v>0</v>
      </c>
      <c r="T53" s="259">
        <f>SUMIF('PL KH 2A'!$J$7:$J$880,"Phước Hoà",'PL KH 2A'!$BC7:$BC$880)</f>
        <v>0</v>
      </c>
      <c r="U53" s="259">
        <f>SUMIF('PL KH 2A'!$J$7:$J$880,"Vĩnh Nguyên",'PL KH 2A'!$BC7:$BC$880)</f>
        <v>0</v>
      </c>
      <c r="V53" s="259">
        <f>SUMIF('PL KH 2A'!$J$7:$J$880,"Phước Long",'PL KH 2A'!$BC7:$BC$880)</f>
        <v>0</v>
      </c>
      <c r="W53" s="259">
        <f>SUMIF('PL KH 2A'!$J$7:$J$880,"Vĩnh Trường",'PL KH 2A'!$BC7:$BC$880)</f>
        <v>0</v>
      </c>
      <c r="X53" s="259">
        <f>SUMIF('PL KH 2A'!$J$7:$J$880,"Vĩnh Lương",'PL KH 2A'!$BC7:$BC$880)</f>
        <v>0</v>
      </c>
      <c r="Y53" s="259">
        <f>SUMIF('PL KH 2A'!$J$7:$J$880,"Vĩnh Phương",'PL KH 2A'!$BC7:$BC$880)</f>
        <v>0</v>
      </c>
      <c r="Z53" s="259">
        <f>SUMIF('PL KH 2A'!$J$7:$J$880,"Vĩnh Ngọc",'PL KH 2A'!$BC7:$BC$880)</f>
        <v>0</v>
      </c>
      <c r="AA53" s="259">
        <f>SUMIF('PL KH 2A'!$J$7:$J$880,"Vĩnh Thạnh",'PL KH 2A'!$BC7:$BC$880)</f>
        <v>0</v>
      </c>
      <c r="AB53" s="259">
        <f>SUMIF('PL KH 2A'!$J$7:$J$880,"Vĩnh Trung",'PL KH 2A'!$BC7:$BC$880)</f>
        <v>0.06</v>
      </c>
      <c r="AC53" s="259">
        <f>SUMIF('PL KH 2A'!$J$7:$J$880,"Vĩnh Hiệp",'PL KH 2A'!$BC7:$BC$880)</f>
        <v>0</v>
      </c>
      <c r="AD53" s="259">
        <f>SUMIF('PL KH 2A'!$J$7:$J$880,"Vĩnh Thái",'PL KH 2A'!$BC7:$BC$880)</f>
        <v>0</v>
      </c>
      <c r="AE53" s="259">
        <f>SUMIF('PL KH 2A'!$J$7:$J$880,"Phước Đồng",'PL KH 2A'!$BC7:$BC$880)</f>
        <v>0</v>
      </c>
    </row>
    <row r="54" spans="1:31">
      <c r="A54" s="256" t="s">
        <v>139</v>
      </c>
      <c r="B54" s="256" t="s">
        <v>140</v>
      </c>
      <c r="C54" s="257" t="s">
        <v>141</v>
      </c>
      <c r="D54" s="273">
        <f t="shared" si="2"/>
        <v>9.754999999999999</v>
      </c>
      <c r="E54" s="259">
        <f>SUMIF('PL KH 2A'!$J$7:$J$880,"Vĩnh Hoà",'PL KH 2A'!$BD7:$BD$880)</f>
        <v>1.18</v>
      </c>
      <c r="F54" s="259">
        <f>SUMIF('PL KH 2A'!$J$7:$J$880,"Vĩnh Hải",'PL KH 2A'!$BD7:$BD$880)</f>
        <v>0.79</v>
      </c>
      <c r="G54" s="259">
        <f>SUMIF('PL KH 2A'!$J$7:$J$880,"Vĩnh Phước",'PL KH 2A'!$BD7:$BD$880)</f>
        <v>0</v>
      </c>
      <c r="H54" s="259">
        <f>SUMIF('PL KH 2A'!$J$7:$J$880,"Ngọc Hiệp",'PL KH 2A'!$BD7:$BD$880)</f>
        <v>0</v>
      </c>
      <c r="I54" s="259">
        <f>SUMIF('PL KH 2A'!$J$7:$J$880,"Vĩnh Thọ",'PL KH 2A'!$BD7:$BD$880)</f>
        <v>0</v>
      </c>
      <c r="J54" s="259">
        <f>SUMIF('PL KH 2A'!$J$7:$J$880,"Xương Huân",'PL KH 2A'!$BD7:$BD$880)</f>
        <v>0</v>
      </c>
      <c r="K54" s="259">
        <f>SUMIF('PL KH 2A'!$J$7:$J$880,"Vạn Thắng",'PL KH 2A'!$BD7:$BD$880)</f>
        <v>0</v>
      </c>
      <c r="L54" s="259">
        <f>SUMIF('PL KH 2A'!$J$7:$J$880,"Vạn Thạnh",'PL KH 2A'!$BD7:$BD$880)</f>
        <v>0</v>
      </c>
      <c r="M54" s="259">
        <f>SUMIF('PL KH 2A'!$J$7:$J$880,"Phương Sài",'PL KH 2A'!$BD7:$BD$880)</f>
        <v>5.0000000000000001E-3</v>
      </c>
      <c r="N54" s="259">
        <f>SUMIF('PL KH 2A'!$J$7:$J$880,"Phương Sơn",'PL KH 2A'!$BD7:$BD$880)</f>
        <v>0</v>
      </c>
      <c r="O54" s="259">
        <f>SUMIF('PL KH 2A'!$J$7:$J$880,"Phước Hải",'PL KH 2A'!$BD7:$BD$880)</f>
        <v>1.72</v>
      </c>
      <c r="P54" s="259">
        <f>SUMIF('PL KH 2A'!$J$7:$J$880,"Phước Tân",'PL KH 2A'!$BD7:$BD$880)</f>
        <v>0</v>
      </c>
      <c r="Q54" s="259">
        <f>SUMIF('PL KH 2A'!$J$7:$J$880,"Lộc Thọ",'PL KH 2A'!$BD7:$BD$880)</f>
        <v>0</v>
      </c>
      <c r="R54" s="259">
        <f>SUMIF('PL KH 2A'!$J$7:$J$880,"Phước Tiến",'PL KH 2A'!$BD7:$BD$880)</f>
        <v>0</v>
      </c>
      <c r="S54" s="259">
        <f>SUMIF('PL KH 2A'!$J$7:$J$880,"Tân Lập",'PL KH 2A'!$BD7:$BD$880)</f>
        <v>0</v>
      </c>
      <c r="T54" s="259">
        <f>SUMIF('PL KH 2A'!$J$7:$J$880,"Phước Hoà",'PL KH 2A'!$BD7:$BD$880)</f>
        <v>0</v>
      </c>
      <c r="U54" s="259">
        <f>SUMIF('PL KH 2A'!$J$7:$J$880,"Vĩnh Nguyên",'PL KH 2A'!$BD7:$BD$880)</f>
        <v>0.04</v>
      </c>
      <c r="V54" s="259">
        <f>SUMIF('PL KH 2A'!$J$7:$J$880,"Phước Long",'PL KH 2A'!$BD7:$BD$880)</f>
        <v>4.33</v>
      </c>
      <c r="W54" s="259">
        <f>SUMIF('PL KH 2A'!$J$7:$J$880,"Vĩnh Trường",'PL KH 2A'!$BD7:$BD$880)</f>
        <v>0</v>
      </c>
      <c r="X54" s="259">
        <f>SUMIF('PL KH 2A'!$J$7:$J$880,"Vĩnh Lương",'PL KH 2A'!$BD7:$BD$880)</f>
        <v>0</v>
      </c>
      <c r="Y54" s="259">
        <f>SUMIF('PL KH 2A'!$J$7:$J$880,"Vĩnh Phương",'PL KH 2A'!$BD7:$BD$880)</f>
        <v>0</v>
      </c>
      <c r="Z54" s="259">
        <f>SUMIF('PL KH 2A'!$J$7:$J$880,"Vĩnh Ngọc",'PL KH 2A'!$BD7:$BD$880)</f>
        <v>0</v>
      </c>
      <c r="AA54" s="259">
        <f>SUMIF('PL KH 2A'!$J$7:$J$880,"Vĩnh Thạnh",'PL KH 2A'!$BD7:$BD$880)</f>
        <v>0</v>
      </c>
      <c r="AB54" s="259">
        <f>SUMIF('PL KH 2A'!$J$7:$J$880,"Vĩnh Trung",'PL KH 2A'!$BD7:$BD$880)</f>
        <v>0</v>
      </c>
      <c r="AC54" s="259">
        <f>SUMIF('PL KH 2A'!$J$7:$J$880,"Vĩnh Hiệp",'PL KH 2A'!$BD7:$BD$880)</f>
        <v>0.44</v>
      </c>
      <c r="AD54" s="259">
        <f>SUMIF('PL KH 2A'!$J$7:$J$880,"Vĩnh Thái",'PL KH 2A'!$BD7:$BD$880)</f>
        <v>0.64</v>
      </c>
      <c r="AE54" s="259">
        <f>SUMIF('PL KH 2A'!$J$7:$J$880,"Phước Đồng",'PL KH 2A'!$BD7:$BD$880)</f>
        <v>0.61</v>
      </c>
    </row>
    <row r="55" spans="1:31">
      <c r="A55" s="256" t="s">
        <v>142</v>
      </c>
      <c r="B55" s="256" t="s">
        <v>143</v>
      </c>
      <c r="C55" s="257" t="s">
        <v>144</v>
      </c>
      <c r="D55" s="273">
        <f t="shared" si="2"/>
        <v>1</v>
      </c>
      <c r="E55" s="259">
        <f>SUMIF('PL KH 2A'!$J$7:$J$880,"Vĩnh Hoà",'PL KH 2A'!$BE7:$BE$880)</f>
        <v>0</v>
      </c>
      <c r="F55" s="259">
        <f>SUMIF('PL KH 2A'!$J$7:$J$880,"Vĩnh Hải",'PL KH 2A'!$BE7:$BE$880)</f>
        <v>0</v>
      </c>
      <c r="G55" s="259">
        <f>SUMIF('PL KH 2A'!$J$7:$J$880,"Vĩnh Phước",'PL KH 2A'!$BE7:$BE$880)</f>
        <v>0</v>
      </c>
      <c r="H55" s="259">
        <f>SUMIF('PL KH 2A'!$J$7:$J$880,"Ngọc Hiệp",'PL KH 2A'!$BE7:$BE$880)</f>
        <v>0.05</v>
      </c>
      <c r="I55" s="259">
        <f>SUMIF('PL KH 2A'!$J$7:$J$880,"Vĩnh Thọ",'PL KH 2A'!$BE7:$BE$880)</f>
        <v>0</v>
      </c>
      <c r="J55" s="259">
        <f>SUMIF('PL KH 2A'!$J$7:$J$880,"Xương Huân",'PL KH 2A'!$BE7:$BE$880)</f>
        <v>0</v>
      </c>
      <c r="K55" s="259">
        <f>SUMIF('PL KH 2A'!$J$7:$J$880,"Vạn Thắng",'PL KH 2A'!$BE7:$BE$880)</f>
        <v>0</v>
      </c>
      <c r="L55" s="259">
        <f>SUMIF('PL KH 2A'!$J$7:$J$880,"Vạn Thạnh",'PL KH 2A'!$BE7:$BE$880)</f>
        <v>0</v>
      </c>
      <c r="M55" s="259">
        <f>SUMIF('PL KH 2A'!$J$7:$J$880,"Phương Sài",'PL KH 2A'!$BE7:$BE$880)</f>
        <v>0</v>
      </c>
      <c r="N55" s="259">
        <f>SUMIF('PL KH 2A'!$J$7:$J$880,"Phương Sơn",'PL KH 2A'!$BE7:$BE$880)</f>
        <v>0</v>
      </c>
      <c r="O55" s="259">
        <f>SUMIF('PL KH 2A'!$J$7:$J$880,"Phước Hải",'PL KH 2A'!$BE7:$BE$880)</f>
        <v>0</v>
      </c>
      <c r="P55" s="259">
        <f>SUMIF('PL KH 2A'!$J$7:$J$880,"Phước Tân",'PL KH 2A'!$BE7:$BE$880)</f>
        <v>0</v>
      </c>
      <c r="Q55" s="259">
        <f>SUMIF('PL KH 2A'!$J$7:$J$880,"Lộc Thọ",'PL KH 2A'!$BE7:$BE$880)</f>
        <v>0</v>
      </c>
      <c r="R55" s="259">
        <f>SUMIF('PL KH 2A'!$J$7:$J$880,"Phước Tiến",'PL KH 2A'!$BE7:$BE$880)</f>
        <v>0</v>
      </c>
      <c r="S55" s="259">
        <f>SUMIF('PL KH 2A'!$J$7:$J$880,"Tân Lập",'PL KH 2A'!$BE7:$BE$880)</f>
        <v>0</v>
      </c>
      <c r="T55" s="259">
        <f>SUMIF('PL KH 2A'!$J$7:$J$880,"Phước Hoà",'PL KH 2A'!$BE7:$BE$880)</f>
        <v>0</v>
      </c>
      <c r="U55" s="259">
        <f>SUMIF('PL KH 2A'!$J$7:$J$880,"Vĩnh Nguyên",'PL KH 2A'!$BE7:$BE$880)</f>
        <v>0</v>
      </c>
      <c r="V55" s="259">
        <f>SUMIF('PL KH 2A'!$J$7:$J$880,"Phước Long",'PL KH 2A'!$BE7:$BE$880)</f>
        <v>0.01</v>
      </c>
      <c r="W55" s="259">
        <f>SUMIF('PL KH 2A'!$J$7:$J$880,"Vĩnh Trường",'PL KH 2A'!$BE7:$BE$880)</f>
        <v>0.05</v>
      </c>
      <c r="X55" s="259">
        <f>SUMIF('PL KH 2A'!$J$7:$J$880,"Vĩnh Lương",'PL KH 2A'!$BE7:$BE$880)</f>
        <v>0</v>
      </c>
      <c r="Y55" s="259">
        <f>SUMIF('PL KH 2A'!$J$7:$J$880,"Vĩnh Phương",'PL KH 2A'!$BE7:$BE$880)</f>
        <v>0</v>
      </c>
      <c r="Z55" s="259">
        <f>SUMIF('PL KH 2A'!$J$7:$J$880,"Vĩnh Ngọc",'PL KH 2A'!$BE7:$BE$880)</f>
        <v>0.17</v>
      </c>
      <c r="AA55" s="259">
        <f>SUMIF('PL KH 2A'!$J$7:$J$880,"Vĩnh Thạnh",'PL KH 2A'!$BE7:$BE$880)</f>
        <v>0</v>
      </c>
      <c r="AB55" s="259">
        <f>SUMIF('PL KH 2A'!$J$7:$J$880,"Vĩnh Trung",'PL KH 2A'!$BE7:$BE$880)</f>
        <v>0.72</v>
      </c>
      <c r="AC55" s="259">
        <f>SUMIF('PL KH 2A'!$J$7:$J$880,"Vĩnh Hiệp",'PL KH 2A'!$BE7:$BE$880)</f>
        <v>0</v>
      </c>
      <c r="AD55" s="259">
        <f>SUMIF('PL KH 2A'!$J$7:$J$880,"Vĩnh Thái",'PL KH 2A'!$BE7:$BE$880)</f>
        <v>0</v>
      </c>
      <c r="AE55" s="259">
        <f>SUMIF('PL KH 2A'!$J$7:$J$880,"Phước Đồng",'PL KH 2A'!$BE7:$BE$880)</f>
        <v>0</v>
      </c>
    </row>
    <row r="56" spans="1:31">
      <c r="A56" s="256" t="s">
        <v>145</v>
      </c>
      <c r="B56" s="256" t="s">
        <v>327</v>
      </c>
      <c r="C56" s="257" t="s">
        <v>147</v>
      </c>
      <c r="D56" s="273">
        <f t="shared" si="2"/>
        <v>0</v>
      </c>
      <c r="E56" s="259">
        <f>SUMIF('PL KH 2A'!$J$7:$J$880,"Vĩnh Hoà",'PL KH 2A'!$BF7:$BF$880)</f>
        <v>0</v>
      </c>
      <c r="F56" s="259">
        <f>SUMIF('PL KH 2A'!$J$7:$J$880,"Vĩnh Hải",'PL KH 2A'!$BF7:$BF$880)</f>
        <v>0</v>
      </c>
      <c r="G56" s="259">
        <f>SUMIF('PL KH 2A'!$J$7:$J$880,"Vĩnh Phước",'PL KH 2A'!$BF7:$BF$880)</f>
        <v>0</v>
      </c>
      <c r="H56" s="259">
        <f>SUMIF('PL KH 2A'!$J$7:$J$880,"Ngọc Hiệp",'PL KH 2A'!$BF7:$BF$880)</f>
        <v>0</v>
      </c>
      <c r="I56" s="259">
        <f>SUMIF('PL KH 2A'!$J$7:$J$880,"Vĩnh Thọ",'PL KH 2A'!$BF7:$BF$880)</f>
        <v>0</v>
      </c>
      <c r="J56" s="259">
        <f>SUMIF('PL KH 2A'!$J$7:$J$880,"Xương Huân",'PL KH 2A'!$BF7:$BF$880)</f>
        <v>0</v>
      </c>
      <c r="K56" s="259">
        <f>SUMIF('PL KH 2A'!$J$7:$J$880,"Vạn Thắng",'PL KH 2A'!$BF7:$BF$880)</f>
        <v>0</v>
      </c>
      <c r="L56" s="259">
        <f>SUMIF('PL KH 2A'!$J$7:$J$880,"Vạn Thạnh",'PL KH 2A'!$BF7:$BF$880)</f>
        <v>0</v>
      </c>
      <c r="M56" s="259">
        <f>SUMIF('PL KH 2A'!$J$7:$J$880,"Phương Sài",'PL KH 2A'!$BF7:$BF$880)</f>
        <v>0</v>
      </c>
      <c r="N56" s="259">
        <f>SUMIF('PL KH 2A'!$J$7:$J$880,"Phương Sơn",'PL KH 2A'!$BF7:$BF$880)</f>
        <v>0</v>
      </c>
      <c r="O56" s="259">
        <f>SUMIF('PL KH 2A'!$J$7:$J$880,"Phước Hải",'PL KH 2A'!$BF7:$BF$880)</f>
        <v>0</v>
      </c>
      <c r="P56" s="259">
        <f>SUMIF('PL KH 2A'!$J$7:$J$880,"Phước Tân",'PL KH 2A'!$BF7:$BF$880)</f>
        <v>0</v>
      </c>
      <c r="Q56" s="259">
        <f>SUMIF('PL KH 2A'!$J$7:$J$880,"Lộc Thọ",'PL KH 2A'!$BF7:$BF$880)</f>
        <v>0</v>
      </c>
      <c r="R56" s="259">
        <f>SUMIF('PL KH 2A'!$J$7:$J$880,"Phước Tiến",'PL KH 2A'!$BF7:$BF$880)</f>
        <v>0</v>
      </c>
      <c r="S56" s="259">
        <f>SUMIF('PL KH 2A'!$J$7:$J$880,"Tân Lập",'PL KH 2A'!$BF7:$BF$880)</f>
        <v>0</v>
      </c>
      <c r="T56" s="259">
        <f>SUMIF('PL KH 2A'!$J$7:$J$880,"Phước Hoà",'PL KH 2A'!$BF7:$BF$880)</f>
        <v>0</v>
      </c>
      <c r="U56" s="259">
        <f>SUMIF('PL KH 2A'!$J$7:$J$880,"Vĩnh Nguyên",'PL KH 2A'!$BF7:$BF$880)</f>
        <v>0</v>
      </c>
      <c r="V56" s="259">
        <f>SUMIF('PL KH 2A'!$J$7:$J$880,"Phước Long",'PL KH 2A'!$BF7:$BF$880)</f>
        <v>0</v>
      </c>
      <c r="W56" s="259">
        <f>SUMIF('PL KH 2A'!$J$7:$J$880,"Vĩnh Trường",'PL KH 2A'!$BF7:$BF$880)</f>
        <v>0</v>
      </c>
      <c r="X56" s="259">
        <f>SUMIF('PL KH 2A'!$J$7:$J$880,"Vĩnh Lương",'PL KH 2A'!$BF7:$BF$880)</f>
        <v>0</v>
      </c>
      <c r="Y56" s="259">
        <f>SUMIF('PL KH 2A'!$J$7:$J$880,"Vĩnh Phương",'PL KH 2A'!$BF7:$BF$880)</f>
        <v>0</v>
      </c>
      <c r="Z56" s="259">
        <f>SUMIF('PL KH 2A'!$J$7:$J$880,"Vĩnh Ngọc",'PL KH 2A'!$BF7:$BF$880)</f>
        <v>0</v>
      </c>
      <c r="AA56" s="259">
        <f>SUMIF('PL KH 2A'!$J$7:$J$880,"Vĩnh Thạnh",'PL KH 2A'!$BF7:$BF$880)</f>
        <v>0</v>
      </c>
      <c r="AB56" s="259">
        <f>SUMIF('PL KH 2A'!$J$7:$J$880,"Vĩnh Trung",'PL KH 2A'!$BF7:$BF$880)</f>
        <v>0</v>
      </c>
      <c r="AC56" s="259">
        <f>SUMIF('PL KH 2A'!$J$7:$J$880,"Vĩnh Hiệp",'PL KH 2A'!$BF7:$BF$880)</f>
        <v>0</v>
      </c>
      <c r="AD56" s="259">
        <f>SUMIF('PL KH 2A'!$J$7:$J$880,"Vĩnh Thái",'PL KH 2A'!$BF7:$BF$880)</f>
        <v>0</v>
      </c>
      <c r="AE56" s="259">
        <f>SUMIF('PL KH 2A'!$J$7:$J$880,"Phước Đồng",'PL KH 2A'!$BF7:$BF$880)</f>
        <v>0</v>
      </c>
    </row>
    <row r="57" spans="1:31">
      <c r="A57" s="256" t="s">
        <v>148</v>
      </c>
      <c r="B57" s="256" t="s">
        <v>149</v>
      </c>
      <c r="C57" s="257" t="s">
        <v>150</v>
      </c>
      <c r="D57" s="273">
        <f t="shared" si="2"/>
        <v>0</v>
      </c>
      <c r="E57" s="259">
        <f>SUMIF('PL KH 2A'!$J$7:$J$880,"Vĩnh Hoà",'PL KH 2A'!$BG7:$BG$880)</f>
        <v>0</v>
      </c>
      <c r="F57" s="259">
        <f>SUMIF('PL KH 2A'!$J$7:$J$880,"Vĩnh Hải",'PL KH 2A'!$BG7:$BG$880)</f>
        <v>0</v>
      </c>
      <c r="G57" s="259">
        <f>SUMIF('PL KH 2A'!$J$7:$J$880,"Vĩnh Phước",'PL KH 2A'!$BG7:$BG$880)</f>
        <v>0</v>
      </c>
      <c r="H57" s="259">
        <f>SUMIF('PL KH 2A'!$J$7:$J$880,"Ngọc Hiệp",'PL KH 2A'!$BG7:$BG$880)</f>
        <v>0</v>
      </c>
      <c r="I57" s="259">
        <f>SUMIF('PL KH 2A'!$J$7:$J$880,"Vĩnh Thọ",'PL KH 2A'!$BG7:$BG$880)</f>
        <v>0</v>
      </c>
      <c r="J57" s="259">
        <f>SUMIF('PL KH 2A'!$J$7:$J$880,"Xương Huân",'PL KH 2A'!$BG7:$BG$880)</f>
        <v>0</v>
      </c>
      <c r="K57" s="259">
        <f>SUMIF('PL KH 2A'!$J$7:$J$880,"Vạn Thắng",'PL KH 2A'!$BG7:$BG$880)</f>
        <v>0</v>
      </c>
      <c r="L57" s="259">
        <f>SUMIF('PL KH 2A'!$J$7:$J$880,"Vạn Thạnh",'PL KH 2A'!$BG7:$BG$880)</f>
        <v>0</v>
      </c>
      <c r="M57" s="259">
        <f>SUMIF('PL KH 2A'!$J$7:$J$880,"Phương Sài",'PL KH 2A'!$BG7:$BG$880)</f>
        <v>0</v>
      </c>
      <c r="N57" s="259">
        <f>SUMIF('PL KH 2A'!$J$7:$J$880,"Phương Sơn",'PL KH 2A'!$BG7:$BG$880)</f>
        <v>0</v>
      </c>
      <c r="O57" s="259">
        <f>SUMIF('PL KH 2A'!$J$7:$J$880,"Phước Hải",'PL KH 2A'!$BG7:$BG$880)</f>
        <v>0</v>
      </c>
      <c r="P57" s="259">
        <f>SUMIF('PL KH 2A'!$J$7:$J$880,"Phước Tân",'PL KH 2A'!$BG7:$BG$880)</f>
        <v>0</v>
      </c>
      <c r="Q57" s="259">
        <f>SUMIF('PL KH 2A'!$J$7:$J$880,"Lộc Thọ",'PL KH 2A'!$BG7:$BG$880)</f>
        <v>0</v>
      </c>
      <c r="R57" s="259">
        <f>SUMIF('PL KH 2A'!$J$7:$J$880,"Phước Tiến",'PL KH 2A'!$BG7:$BG$880)</f>
        <v>0</v>
      </c>
      <c r="S57" s="259">
        <f>SUMIF('PL KH 2A'!$J$7:$J$880,"Tân Lập",'PL KH 2A'!$BG7:$BG$880)</f>
        <v>0</v>
      </c>
      <c r="T57" s="259">
        <f>SUMIF('PL KH 2A'!$J$7:$J$880,"Phước Hoà",'PL KH 2A'!$BG7:$BG$880)</f>
        <v>0</v>
      </c>
      <c r="U57" s="259">
        <f>SUMIF('PL KH 2A'!$J$7:$J$880,"Vĩnh Nguyên",'PL KH 2A'!$BG7:$BG$880)</f>
        <v>0</v>
      </c>
      <c r="V57" s="259">
        <f>SUMIF('PL KH 2A'!$J$7:$J$880,"Phước Long",'PL KH 2A'!$BG7:$BG$880)</f>
        <v>0</v>
      </c>
      <c r="W57" s="259">
        <f>SUMIF('PL KH 2A'!$J$7:$J$880,"Vĩnh Trường",'PL KH 2A'!$BG7:$BG$880)</f>
        <v>0</v>
      </c>
      <c r="X57" s="259">
        <f>SUMIF('PL KH 2A'!$J$7:$J$880,"Vĩnh Lương",'PL KH 2A'!$BG7:$BG$880)</f>
        <v>0</v>
      </c>
      <c r="Y57" s="259">
        <f>SUMIF('PL KH 2A'!$J$7:$J$880,"Vĩnh Phương",'PL KH 2A'!$BG7:$BG$880)</f>
        <v>0</v>
      </c>
      <c r="Z57" s="259">
        <f>SUMIF('PL KH 2A'!$J$7:$J$880,"Vĩnh Ngọc",'PL KH 2A'!$BG7:$BG$880)</f>
        <v>0</v>
      </c>
      <c r="AA57" s="259">
        <f>SUMIF('PL KH 2A'!$J$7:$J$880,"Vĩnh Thạnh",'PL KH 2A'!$BG7:$BG$880)</f>
        <v>0</v>
      </c>
      <c r="AB57" s="259">
        <f>SUMIF('PL KH 2A'!$J$7:$J$880,"Vĩnh Trung",'PL KH 2A'!$BG7:$BG$880)</f>
        <v>0</v>
      </c>
      <c r="AC57" s="259">
        <f>SUMIF('PL KH 2A'!$J$7:$J$880,"Vĩnh Hiệp",'PL KH 2A'!$BG7:$BG$880)</f>
        <v>0</v>
      </c>
      <c r="AD57" s="259">
        <f>SUMIF('PL KH 2A'!$J$7:$J$880,"Vĩnh Thái",'PL KH 2A'!$BG7:$BG$880)</f>
        <v>0</v>
      </c>
      <c r="AE57" s="259">
        <f>SUMIF('PL KH 2A'!$J$7:$J$880,"Phước Đồng",'PL KH 2A'!$BG7:$BG$880)</f>
        <v>0</v>
      </c>
    </row>
    <row r="58" spans="1:31">
      <c r="A58" s="274" t="s">
        <v>151</v>
      </c>
      <c r="B58" s="274" t="s">
        <v>152</v>
      </c>
      <c r="C58" s="275" t="s">
        <v>153</v>
      </c>
      <c r="D58" s="276">
        <f t="shared" si="2"/>
        <v>0.56000000000000005</v>
      </c>
      <c r="E58" s="277">
        <f>SUMIF('PL KH 2A'!$J$7:$J$880,"Vĩnh Hoà",'PL KH 2A'!$BH7:$BH$880)</f>
        <v>0</v>
      </c>
      <c r="F58" s="277">
        <f>SUMIF('PL KH 2A'!$J$7:$J$880,"Vĩnh Hải",'PL KH 2A'!$BH7:$BH$880)</f>
        <v>0</v>
      </c>
      <c r="G58" s="277">
        <f>SUMIF('PL KH 2A'!$J$7:$J$880,"Vĩnh Phước",'PL KH 2A'!$BH7:$BH$880)</f>
        <v>0</v>
      </c>
      <c r="H58" s="277">
        <f>SUMIF('PL KH 2A'!$J$7:$J$880,"Ngọc Hiệp",'PL KH 2A'!$BH7:$BH$880)</f>
        <v>0</v>
      </c>
      <c r="I58" s="277">
        <f>SUMIF('PL KH 2A'!$J$7:$J$880,"Vĩnh Thọ",'PL KH 2A'!$BH7:$BH$880)</f>
        <v>0</v>
      </c>
      <c r="J58" s="277">
        <f>SUMIF('PL KH 2A'!$J$7:$J$880,"Xương Huân",'PL KH 2A'!$BH7:$BH$880)</f>
        <v>0</v>
      </c>
      <c r="K58" s="277">
        <f>SUMIF('PL KH 2A'!$J$7:$J$880,"Vạn Thắng",'PL KH 2A'!$BH7:$BH$880)</f>
        <v>0</v>
      </c>
      <c r="L58" s="277">
        <f>SUMIF('PL KH 2A'!$J$7:$J$880,"Vạn Thạnh",'PL KH 2A'!$BH7:$BH$880)</f>
        <v>0</v>
      </c>
      <c r="M58" s="277">
        <f>SUMIF('PL KH 2A'!$J$7:$J$880,"Phương Sài",'PL KH 2A'!$BH7:$BH$880)</f>
        <v>0</v>
      </c>
      <c r="N58" s="277">
        <f>SUMIF('PL KH 2A'!$J$7:$J$880,"Phương Sơn",'PL KH 2A'!$BH7:$BH$880)</f>
        <v>0</v>
      </c>
      <c r="O58" s="277">
        <f>SUMIF('PL KH 2A'!$J$7:$J$880,"Phước Hải",'PL KH 2A'!$BH7:$BH$880)</f>
        <v>0</v>
      </c>
      <c r="P58" s="277">
        <f>SUMIF('PL KH 2A'!$J$7:$J$880,"Phước Tân",'PL KH 2A'!$BH7:$BH$880)</f>
        <v>0</v>
      </c>
      <c r="Q58" s="277">
        <f>SUMIF('PL KH 2A'!$J$7:$J$880,"Lộc Thọ",'PL KH 2A'!$BH7:$BH$880)</f>
        <v>0</v>
      </c>
      <c r="R58" s="277">
        <f>SUMIF('PL KH 2A'!$J$7:$J$880,"Phước Tiến",'PL KH 2A'!$BH7:$BH$880)</f>
        <v>0</v>
      </c>
      <c r="S58" s="277">
        <f>SUMIF('PL KH 2A'!$J$7:$J$880,"Tân Lập",'PL KH 2A'!$BH7:$BH$880)</f>
        <v>0</v>
      </c>
      <c r="T58" s="277">
        <f>SUMIF('PL KH 2A'!$J$7:$J$880,"Phước Hoà",'PL KH 2A'!$BH7:$BH$880)</f>
        <v>0</v>
      </c>
      <c r="U58" s="277">
        <f>SUMIF('PL KH 2A'!$J$7:$J$880,"Vĩnh Nguyên",'PL KH 2A'!$BH7:$BH$880)</f>
        <v>0</v>
      </c>
      <c r="V58" s="277">
        <f>SUMIF('PL KH 2A'!$J$7:$J$880,"Phước Long",'PL KH 2A'!$BH7:$BH$880)</f>
        <v>0</v>
      </c>
      <c r="W58" s="277">
        <f>SUMIF('PL KH 2A'!$J$7:$J$880,"Vĩnh Trường",'PL KH 2A'!$BH7:$BH$880)</f>
        <v>0</v>
      </c>
      <c r="X58" s="277">
        <f>SUMIF('PL KH 2A'!$J$7:$J$880,"Vĩnh Lương",'PL KH 2A'!$BH7:$BH$880)</f>
        <v>0</v>
      </c>
      <c r="Y58" s="277">
        <f>SUMIF('PL KH 2A'!$J$7:$J$880,"Vĩnh Phương",'PL KH 2A'!$BH7:$BH$880)</f>
        <v>0</v>
      </c>
      <c r="Z58" s="277">
        <f>SUMIF('PL KH 2A'!$J$7:$J$880,"Vĩnh Ngọc",'PL KH 2A'!$BH7:$BH$880)</f>
        <v>0</v>
      </c>
      <c r="AA58" s="277">
        <f>SUMIF('PL KH 2A'!$J$7:$J$880,"Vĩnh Thạnh",'PL KH 2A'!$BH7:$BH$880)</f>
        <v>0</v>
      </c>
      <c r="AB58" s="277">
        <f>SUMIF('PL KH 2A'!$J$7:$J$880,"Vĩnh Trung",'PL KH 2A'!$BH7:$BH$880)</f>
        <v>0</v>
      </c>
      <c r="AC58" s="277">
        <f>SUMIF('PL KH 2A'!$J$7:$J$880,"Vĩnh Hiệp",'PL KH 2A'!$BH7:$BH$880)</f>
        <v>0</v>
      </c>
      <c r="AD58" s="277">
        <f>SUMIF('PL KH 2A'!$J$7:$J$880,"Vĩnh Thái",'PL KH 2A'!$BH7:$BH$880)</f>
        <v>0</v>
      </c>
      <c r="AE58" s="277">
        <f>SUMIF('PL KH 2A'!$J$7:$J$880,"Phước Đồng",'PL KH 2A'!$BH7:$BH$880)</f>
        <v>0.56000000000000005</v>
      </c>
    </row>
  </sheetData>
  <mergeCells count="9">
    <mergeCell ref="A1:H1"/>
    <mergeCell ref="A2:H2"/>
    <mergeCell ref="A3:H3"/>
    <mergeCell ref="E4:H4"/>
    <mergeCell ref="A5:A6"/>
    <mergeCell ref="B5:B6"/>
    <mergeCell ref="C5:C6"/>
    <mergeCell ref="D5:D6"/>
    <mergeCell ref="E5:A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5"/>
  <sheetViews>
    <sheetView view="pageBreakPreview" zoomScale="115" zoomScaleSheetLayoutView="115" workbookViewId="0">
      <pane xSplit="2" ySplit="5" topLeftCell="C18" activePane="bottomRight" state="frozen"/>
      <selection pane="topRight" activeCell="C1" sqref="C1"/>
      <selection pane="bottomLeft" activeCell="A6" sqref="A6"/>
      <selection pane="bottomRight" sqref="A1:F10"/>
    </sheetView>
  </sheetViews>
  <sheetFormatPr defaultColWidth="9.07421875" defaultRowHeight="15.5"/>
  <cols>
    <col min="1" max="1" width="9.07421875" style="361"/>
    <col min="2" max="2" width="42.3046875" style="361" customWidth="1"/>
    <col min="3" max="4" width="9.07421875" style="361"/>
    <col min="5" max="5" width="20.07421875" style="361" customWidth="1"/>
    <col min="6" max="6" width="21.84375" style="361" customWidth="1"/>
    <col min="7" max="16384" width="9.07421875" style="361"/>
  </cols>
  <sheetData>
    <row r="1" spans="1:6">
      <c r="A1" s="1014" t="s">
        <v>1159</v>
      </c>
      <c r="B1" s="1014"/>
      <c r="C1" s="1014"/>
      <c r="D1" s="1014"/>
      <c r="E1" s="1014"/>
      <c r="F1" s="1014"/>
    </row>
    <row r="3" spans="1:6" s="365" customFormat="1" ht="30">
      <c r="A3" s="807" t="s">
        <v>0</v>
      </c>
      <c r="B3" s="805" t="s">
        <v>240</v>
      </c>
      <c r="C3" s="805" t="s">
        <v>410</v>
      </c>
      <c r="D3" s="805" t="s">
        <v>721</v>
      </c>
      <c r="E3" s="806" t="s">
        <v>2</v>
      </c>
      <c r="F3" s="806" t="s">
        <v>984</v>
      </c>
    </row>
    <row r="4" spans="1:6" hidden="1">
      <c r="A4" s="366">
        <v>-1</v>
      </c>
      <c r="B4" s="366">
        <v>-2</v>
      </c>
      <c r="C4" s="366">
        <v>-3</v>
      </c>
      <c r="D4" s="366">
        <v>-4</v>
      </c>
      <c r="E4" s="366">
        <v>-5</v>
      </c>
      <c r="F4" s="366">
        <v>-6</v>
      </c>
    </row>
    <row r="5" spans="1:6">
      <c r="A5" s="666"/>
      <c r="B5" s="667" t="s">
        <v>156</v>
      </c>
      <c r="C5" s="667"/>
      <c r="D5" s="821">
        <f>SUM(D6:D24)</f>
        <v>320.84000000000003</v>
      </c>
      <c r="E5" s="666"/>
      <c r="F5" s="666"/>
    </row>
    <row r="6" spans="1:6" ht="62">
      <c r="A6" s="668">
        <v>1</v>
      </c>
      <c r="B6" s="358" t="s">
        <v>992</v>
      </c>
      <c r="C6" s="668" t="s">
        <v>11</v>
      </c>
      <c r="D6" s="445">
        <v>15</v>
      </c>
      <c r="E6" s="668" t="s">
        <v>265</v>
      </c>
      <c r="F6" s="668" t="s">
        <v>955</v>
      </c>
    </row>
    <row r="7" spans="1:6">
      <c r="A7" s="668">
        <v>2</v>
      </c>
      <c r="B7" s="358" t="s">
        <v>995</v>
      </c>
      <c r="C7" s="668" t="s">
        <v>16</v>
      </c>
      <c r="D7" s="445">
        <v>0.05</v>
      </c>
      <c r="E7" s="668" t="s">
        <v>274</v>
      </c>
      <c r="F7" s="668" t="s">
        <v>996</v>
      </c>
    </row>
    <row r="8" spans="1:6">
      <c r="A8" s="668">
        <v>3</v>
      </c>
      <c r="B8" s="358" t="s">
        <v>948</v>
      </c>
      <c r="C8" s="802" t="s">
        <v>16</v>
      </c>
      <c r="D8" s="412">
        <v>0.09</v>
      </c>
      <c r="E8" s="357" t="s">
        <v>252</v>
      </c>
      <c r="F8" s="360" t="s">
        <v>985</v>
      </c>
    </row>
    <row r="9" spans="1:6">
      <c r="A9" s="668">
        <v>4</v>
      </c>
      <c r="B9" s="348" t="s">
        <v>473</v>
      </c>
      <c r="C9" s="802" t="s">
        <v>96</v>
      </c>
      <c r="D9" s="412">
        <v>0.13</v>
      </c>
      <c r="E9" s="357" t="s">
        <v>474</v>
      </c>
      <c r="F9" s="360" t="s">
        <v>985</v>
      </c>
    </row>
    <row r="10" spans="1:6">
      <c r="A10" s="668">
        <v>5</v>
      </c>
      <c r="B10" s="349" t="s">
        <v>455</v>
      </c>
      <c r="C10" s="802" t="s">
        <v>96</v>
      </c>
      <c r="D10" s="412">
        <v>0.21999999999999997</v>
      </c>
      <c r="E10" s="357" t="s">
        <v>456</v>
      </c>
      <c r="F10" s="360" t="s">
        <v>985</v>
      </c>
    </row>
    <row r="11" spans="1:6">
      <c r="A11" s="668">
        <v>6</v>
      </c>
      <c r="B11" s="349" t="s">
        <v>986</v>
      </c>
      <c r="C11" s="802" t="s">
        <v>96</v>
      </c>
      <c r="D11" s="412">
        <v>0.24</v>
      </c>
      <c r="E11" s="357" t="s">
        <v>437</v>
      </c>
      <c r="F11" s="360" t="s">
        <v>985</v>
      </c>
    </row>
    <row r="12" spans="1:6" ht="31">
      <c r="A12" s="668">
        <v>7</v>
      </c>
      <c r="B12" s="349" t="s">
        <v>445</v>
      </c>
      <c r="C12" s="802" t="s">
        <v>96</v>
      </c>
      <c r="D12" s="412">
        <v>19.759999999999998</v>
      </c>
      <c r="E12" s="357" t="s">
        <v>446</v>
      </c>
      <c r="F12" s="360" t="s">
        <v>985</v>
      </c>
    </row>
    <row r="13" spans="1:6" ht="46.5">
      <c r="A13" s="668">
        <v>8</v>
      </c>
      <c r="B13" s="58" t="s">
        <v>510</v>
      </c>
      <c r="C13" s="640" t="s">
        <v>98</v>
      </c>
      <c r="D13" s="431">
        <v>0.49</v>
      </c>
      <c r="E13" s="640" t="s">
        <v>273</v>
      </c>
      <c r="F13" s="360" t="s">
        <v>987</v>
      </c>
    </row>
    <row r="14" spans="1:6" ht="31">
      <c r="A14" s="668">
        <v>9</v>
      </c>
      <c r="B14" s="349" t="s">
        <v>988</v>
      </c>
      <c r="C14" s="802" t="s">
        <v>98</v>
      </c>
      <c r="D14" s="412">
        <v>41.2</v>
      </c>
      <c r="E14" s="357" t="s">
        <v>763</v>
      </c>
      <c r="F14" s="360" t="s">
        <v>985</v>
      </c>
    </row>
    <row r="15" spans="1:6" ht="31">
      <c r="A15" s="668">
        <v>10</v>
      </c>
      <c r="B15" s="349" t="s">
        <v>993</v>
      </c>
      <c r="C15" s="802" t="s">
        <v>104</v>
      </c>
      <c r="D15" s="412">
        <v>0.14000000000000001</v>
      </c>
      <c r="E15" s="357" t="s">
        <v>479</v>
      </c>
      <c r="F15" s="360" t="s">
        <v>994</v>
      </c>
    </row>
    <row r="16" spans="1:6">
      <c r="A16" s="668">
        <v>11</v>
      </c>
      <c r="B16" s="349" t="s">
        <v>521</v>
      </c>
      <c r="C16" s="802" t="s">
        <v>138</v>
      </c>
      <c r="D16" s="445">
        <v>0.03</v>
      </c>
      <c r="E16" s="357" t="s">
        <v>420</v>
      </c>
      <c r="F16" s="360" t="s">
        <v>997</v>
      </c>
    </row>
    <row r="17" spans="1:6">
      <c r="A17" s="668">
        <v>12</v>
      </c>
      <c r="B17" s="349" t="s">
        <v>522</v>
      </c>
      <c r="C17" s="802" t="s">
        <v>138</v>
      </c>
      <c r="D17" s="445">
        <v>0.03</v>
      </c>
      <c r="E17" s="357" t="s">
        <v>420</v>
      </c>
      <c r="F17" s="360" t="s">
        <v>997</v>
      </c>
    </row>
    <row r="18" spans="1:6">
      <c r="A18" s="668">
        <v>13</v>
      </c>
      <c r="B18" s="349" t="s">
        <v>527</v>
      </c>
      <c r="C18" s="802" t="s">
        <v>141</v>
      </c>
      <c r="D18" s="412">
        <v>0.97</v>
      </c>
      <c r="E18" s="357" t="s">
        <v>288</v>
      </c>
      <c r="F18" s="360" t="s">
        <v>985</v>
      </c>
    </row>
    <row r="19" spans="1:6">
      <c r="A19" s="668">
        <v>14</v>
      </c>
      <c r="B19" s="384" t="s">
        <v>557</v>
      </c>
      <c r="C19" s="802" t="s">
        <v>117</v>
      </c>
      <c r="D19" s="412">
        <v>126</v>
      </c>
      <c r="E19" s="357" t="s">
        <v>281</v>
      </c>
      <c r="F19" s="360" t="s">
        <v>985</v>
      </c>
    </row>
    <row r="20" spans="1:6">
      <c r="A20" s="668">
        <v>15</v>
      </c>
      <c r="B20" s="58" t="s">
        <v>941</v>
      </c>
      <c r="C20" s="640" t="s">
        <v>117</v>
      </c>
      <c r="D20" s="431">
        <v>21.2</v>
      </c>
      <c r="E20" s="640" t="s">
        <v>477</v>
      </c>
      <c r="F20" s="360" t="s">
        <v>985</v>
      </c>
    </row>
    <row r="21" spans="1:6">
      <c r="A21" s="668">
        <v>16</v>
      </c>
      <c r="B21" s="58" t="s">
        <v>552</v>
      </c>
      <c r="C21" s="640" t="s">
        <v>114</v>
      </c>
      <c r="D21" s="431">
        <v>4.6100000000000003</v>
      </c>
      <c r="E21" s="640" t="s">
        <v>265</v>
      </c>
      <c r="F21" s="1015" t="s">
        <v>989</v>
      </c>
    </row>
    <row r="22" spans="1:6">
      <c r="A22" s="668">
        <v>17</v>
      </c>
      <c r="B22" s="348" t="s">
        <v>550</v>
      </c>
      <c r="C22" s="802" t="s">
        <v>117</v>
      </c>
      <c r="D22" s="412">
        <v>49.5</v>
      </c>
      <c r="E22" s="357" t="s">
        <v>551</v>
      </c>
      <c r="F22" s="1015"/>
    </row>
    <row r="23" spans="1:6">
      <c r="A23" s="668">
        <v>18</v>
      </c>
      <c r="B23" s="349" t="s">
        <v>574</v>
      </c>
      <c r="C23" s="360" t="s">
        <v>117</v>
      </c>
      <c r="D23" s="412">
        <v>34.200000000000003</v>
      </c>
      <c r="E23" s="357" t="s">
        <v>551</v>
      </c>
      <c r="F23" s="1015"/>
    </row>
    <row r="24" spans="1:6">
      <c r="A24" s="669">
        <v>19</v>
      </c>
      <c r="B24" s="614" t="s">
        <v>412</v>
      </c>
      <c r="C24" s="803" t="s">
        <v>11</v>
      </c>
      <c r="D24" s="682">
        <v>6.98</v>
      </c>
      <c r="E24" s="593" t="s">
        <v>265</v>
      </c>
      <c r="F24" s="1016"/>
    </row>
    <row r="25" spans="1:6">
      <c r="B25" s="408" t="s">
        <v>990</v>
      </c>
    </row>
  </sheetData>
  <mergeCells count="2">
    <mergeCell ref="A1:F1"/>
    <mergeCell ref="F21:F24"/>
  </mergeCells>
  <pageMargins left="0.7" right="0.42" top="1" bottom="0.2" header="0.3" footer="0.3"/>
  <pageSetup paperSize="9" orientation="landscape" verticalDpi="0"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H334"/>
  <sheetViews>
    <sheetView workbookViewId="0">
      <pane xSplit="3" ySplit="5" topLeftCell="D90" activePane="bottomRight" state="frozen"/>
      <selection pane="topRight" activeCell="D1" sqref="D1"/>
      <selection pane="bottomLeft" activeCell="A6" sqref="A6"/>
      <selection pane="bottomRight" activeCell="E83" sqref="E83"/>
    </sheetView>
  </sheetViews>
  <sheetFormatPr defaultColWidth="8.84375" defaultRowHeight="15.5"/>
  <cols>
    <col min="1" max="1" width="4.84375" style="361" customWidth="1"/>
    <col min="2" max="2" width="48.07421875" style="361" customWidth="1"/>
    <col min="3" max="3" width="6.3046875" style="361" bestFit="1" customWidth="1"/>
    <col min="4" max="4" width="10.69140625" style="361" customWidth="1"/>
    <col min="5" max="5" width="13.3046875" style="344" customWidth="1"/>
    <col min="6" max="9" width="13.3046875" style="344" hidden="1" customWidth="1"/>
    <col min="10" max="10" width="17.84375" style="564" customWidth="1"/>
    <col min="11" max="11" width="28.07421875" style="503" customWidth="1"/>
    <col min="12" max="13" width="28.07421875" style="503" hidden="1" customWidth="1"/>
    <col min="14" max="190" width="8.84375" style="361"/>
    <col min="191" max="191" width="4.84375" style="361" customWidth="1"/>
    <col min="192" max="192" width="49.84375" style="361" customWidth="1"/>
    <col min="193" max="193" width="6.84375" style="361" customWidth="1"/>
    <col min="194" max="194" width="10.69140625" style="361" customWidth="1"/>
    <col min="195" max="195" width="13.3046875" style="361" customWidth="1"/>
    <col min="196" max="196" width="14.23046875" style="361" customWidth="1"/>
    <col min="197" max="197" width="19.23046875" style="361" customWidth="1"/>
    <col min="198" max="198" width="33.3046875" style="361" customWidth="1"/>
    <col min="199" max="199" width="35.3046875" style="361" customWidth="1"/>
    <col min="200" max="251" width="8.84375" style="361" customWidth="1"/>
    <col min="252" max="252" width="46.69140625" style="361" customWidth="1"/>
    <col min="253" max="262" width="8.84375" style="361"/>
    <col min="263" max="263" width="4.84375" style="361" customWidth="1"/>
    <col min="264" max="264" width="48.07421875" style="361" customWidth="1"/>
    <col min="265" max="265" width="6.3046875" style="361" bestFit="1" customWidth="1"/>
    <col min="266" max="266" width="10.69140625" style="361" customWidth="1"/>
    <col min="267" max="267" width="13.3046875" style="361" customWidth="1"/>
    <col min="268" max="268" width="17.84375" style="361" customWidth="1"/>
    <col min="269" max="269" width="28.07421875" style="361" customWidth="1"/>
    <col min="270" max="446" width="8.84375" style="361"/>
    <col min="447" max="447" width="4.84375" style="361" customWidth="1"/>
    <col min="448" max="448" width="49.84375" style="361" customWidth="1"/>
    <col min="449" max="449" width="6.84375" style="361" customWidth="1"/>
    <col min="450" max="450" width="10.69140625" style="361" customWidth="1"/>
    <col min="451" max="451" width="13.3046875" style="361" customWidth="1"/>
    <col min="452" max="452" width="14.23046875" style="361" customWidth="1"/>
    <col min="453" max="453" width="19.23046875" style="361" customWidth="1"/>
    <col min="454" max="454" width="33.3046875" style="361" customWidth="1"/>
    <col min="455" max="455" width="35.3046875" style="361" customWidth="1"/>
    <col min="456" max="507" width="8.84375" style="361" customWidth="1"/>
    <col min="508" max="508" width="46.69140625" style="361" customWidth="1"/>
    <col min="509" max="518" width="8.84375" style="361"/>
    <col min="519" max="519" width="4.84375" style="361" customWidth="1"/>
    <col min="520" max="520" width="48.07421875" style="361" customWidth="1"/>
    <col min="521" max="521" width="6.3046875" style="361" bestFit="1" customWidth="1"/>
    <col min="522" max="522" width="10.69140625" style="361" customWidth="1"/>
    <col min="523" max="523" width="13.3046875" style="361" customWidth="1"/>
    <col min="524" max="524" width="17.84375" style="361" customWidth="1"/>
    <col min="525" max="525" width="28.07421875" style="361" customWidth="1"/>
    <col min="526" max="702" width="8.84375" style="361"/>
    <col min="703" max="703" width="4.84375" style="361" customWidth="1"/>
    <col min="704" max="704" width="49.84375" style="361" customWidth="1"/>
    <col min="705" max="705" width="6.84375" style="361" customWidth="1"/>
    <col min="706" max="706" width="10.69140625" style="361" customWidth="1"/>
    <col min="707" max="707" width="13.3046875" style="361" customWidth="1"/>
    <col min="708" max="708" width="14.23046875" style="361" customWidth="1"/>
    <col min="709" max="709" width="19.23046875" style="361" customWidth="1"/>
    <col min="710" max="710" width="33.3046875" style="361" customWidth="1"/>
    <col min="711" max="711" width="35.3046875" style="361" customWidth="1"/>
    <col min="712" max="763" width="8.84375" style="361" customWidth="1"/>
    <col min="764" max="764" width="46.69140625" style="361" customWidth="1"/>
    <col min="765" max="774" width="8.84375" style="361"/>
    <col min="775" max="775" width="4.84375" style="361" customWidth="1"/>
    <col min="776" max="776" width="48.07421875" style="361" customWidth="1"/>
    <col min="777" max="777" width="6.3046875" style="361" bestFit="1" customWidth="1"/>
    <col min="778" max="778" width="10.69140625" style="361" customWidth="1"/>
    <col min="779" max="779" width="13.3046875" style="361" customWidth="1"/>
    <col min="780" max="780" width="17.84375" style="361" customWidth="1"/>
    <col min="781" max="781" width="28.07421875" style="361" customWidth="1"/>
    <col min="782" max="958" width="8.84375" style="361"/>
    <col min="959" max="959" width="4.84375" style="361" customWidth="1"/>
    <col min="960" max="960" width="49.84375" style="361" customWidth="1"/>
    <col min="961" max="961" width="6.84375" style="361" customWidth="1"/>
    <col min="962" max="962" width="10.69140625" style="361" customWidth="1"/>
    <col min="963" max="963" width="13.3046875" style="361" customWidth="1"/>
    <col min="964" max="964" width="14.23046875" style="361" customWidth="1"/>
    <col min="965" max="965" width="19.23046875" style="361" customWidth="1"/>
    <col min="966" max="966" width="33.3046875" style="361" customWidth="1"/>
    <col min="967" max="967" width="35.3046875" style="361" customWidth="1"/>
    <col min="968" max="1019" width="8.84375" style="361" customWidth="1"/>
    <col min="1020" max="1020" width="46.69140625" style="361" customWidth="1"/>
    <col min="1021" max="1030" width="8.84375" style="361"/>
    <col min="1031" max="1031" width="4.84375" style="361" customWidth="1"/>
    <col min="1032" max="1032" width="48.07421875" style="361" customWidth="1"/>
    <col min="1033" max="1033" width="6.3046875" style="361" bestFit="1" customWidth="1"/>
    <col min="1034" max="1034" width="10.69140625" style="361" customWidth="1"/>
    <col min="1035" max="1035" width="13.3046875" style="361" customWidth="1"/>
    <col min="1036" max="1036" width="17.84375" style="361" customWidth="1"/>
    <col min="1037" max="1037" width="28.07421875" style="361" customWidth="1"/>
    <col min="1038" max="1214" width="8.84375" style="361"/>
    <col min="1215" max="1215" width="4.84375" style="361" customWidth="1"/>
    <col min="1216" max="1216" width="49.84375" style="361" customWidth="1"/>
    <col min="1217" max="1217" width="6.84375" style="361" customWidth="1"/>
    <col min="1218" max="1218" width="10.69140625" style="361" customWidth="1"/>
    <col min="1219" max="1219" width="13.3046875" style="361" customWidth="1"/>
    <col min="1220" max="1220" width="14.23046875" style="361" customWidth="1"/>
    <col min="1221" max="1221" width="19.23046875" style="361" customWidth="1"/>
    <col min="1222" max="1222" width="33.3046875" style="361" customWidth="1"/>
    <col min="1223" max="1223" width="35.3046875" style="361" customWidth="1"/>
    <col min="1224" max="1275" width="8.84375" style="361" customWidth="1"/>
    <col min="1276" max="1276" width="46.69140625" style="361" customWidth="1"/>
    <col min="1277" max="1286" width="8.84375" style="361"/>
    <col min="1287" max="1287" width="4.84375" style="361" customWidth="1"/>
    <col min="1288" max="1288" width="48.07421875" style="361" customWidth="1"/>
    <col min="1289" max="1289" width="6.3046875" style="361" bestFit="1" customWidth="1"/>
    <col min="1290" max="1290" width="10.69140625" style="361" customWidth="1"/>
    <col min="1291" max="1291" width="13.3046875" style="361" customWidth="1"/>
    <col min="1292" max="1292" width="17.84375" style="361" customWidth="1"/>
    <col min="1293" max="1293" width="28.07421875" style="361" customWidth="1"/>
    <col min="1294" max="1470" width="8.84375" style="361"/>
    <col min="1471" max="1471" width="4.84375" style="361" customWidth="1"/>
    <col min="1472" max="1472" width="49.84375" style="361" customWidth="1"/>
    <col min="1473" max="1473" width="6.84375" style="361" customWidth="1"/>
    <col min="1474" max="1474" width="10.69140625" style="361" customWidth="1"/>
    <col min="1475" max="1475" width="13.3046875" style="361" customWidth="1"/>
    <col min="1476" max="1476" width="14.23046875" style="361" customWidth="1"/>
    <col min="1477" max="1477" width="19.23046875" style="361" customWidth="1"/>
    <col min="1478" max="1478" width="33.3046875" style="361" customWidth="1"/>
    <col min="1479" max="1479" width="35.3046875" style="361" customWidth="1"/>
    <col min="1480" max="1531" width="8.84375" style="361" customWidth="1"/>
    <col min="1532" max="1532" width="46.69140625" style="361" customWidth="1"/>
    <col min="1533" max="1542" width="8.84375" style="361"/>
    <col min="1543" max="1543" width="4.84375" style="361" customWidth="1"/>
    <col min="1544" max="1544" width="48.07421875" style="361" customWidth="1"/>
    <col min="1545" max="1545" width="6.3046875" style="361" bestFit="1" customWidth="1"/>
    <col min="1546" max="1546" width="10.69140625" style="361" customWidth="1"/>
    <col min="1547" max="1547" width="13.3046875" style="361" customWidth="1"/>
    <col min="1548" max="1548" width="17.84375" style="361" customWidth="1"/>
    <col min="1549" max="1549" width="28.07421875" style="361" customWidth="1"/>
    <col min="1550" max="1726" width="8.84375" style="361"/>
    <col min="1727" max="1727" width="4.84375" style="361" customWidth="1"/>
    <col min="1728" max="1728" width="49.84375" style="361" customWidth="1"/>
    <col min="1729" max="1729" width="6.84375" style="361" customWidth="1"/>
    <col min="1730" max="1730" width="10.69140625" style="361" customWidth="1"/>
    <col min="1731" max="1731" width="13.3046875" style="361" customWidth="1"/>
    <col min="1732" max="1732" width="14.23046875" style="361" customWidth="1"/>
    <col min="1733" max="1733" width="19.23046875" style="361" customWidth="1"/>
    <col min="1734" max="1734" width="33.3046875" style="361" customWidth="1"/>
    <col min="1735" max="1735" width="35.3046875" style="361" customWidth="1"/>
    <col min="1736" max="1787" width="8.84375" style="361" customWidth="1"/>
    <col min="1788" max="1788" width="46.69140625" style="361" customWidth="1"/>
    <col min="1789" max="1798" width="8.84375" style="361"/>
    <col min="1799" max="1799" width="4.84375" style="361" customWidth="1"/>
    <col min="1800" max="1800" width="48.07421875" style="361" customWidth="1"/>
    <col min="1801" max="1801" width="6.3046875" style="361" bestFit="1" customWidth="1"/>
    <col min="1802" max="1802" width="10.69140625" style="361" customWidth="1"/>
    <col min="1803" max="1803" width="13.3046875" style="361" customWidth="1"/>
    <col min="1804" max="1804" width="17.84375" style="361" customWidth="1"/>
    <col min="1805" max="1805" width="28.07421875" style="361" customWidth="1"/>
    <col min="1806" max="1982" width="8.84375" style="361"/>
    <col min="1983" max="1983" width="4.84375" style="361" customWidth="1"/>
    <col min="1984" max="1984" width="49.84375" style="361" customWidth="1"/>
    <col min="1985" max="1985" width="6.84375" style="361" customWidth="1"/>
    <col min="1986" max="1986" width="10.69140625" style="361" customWidth="1"/>
    <col min="1987" max="1987" width="13.3046875" style="361" customWidth="1"/>
    <col min="1988" max="1988" width="14.23046875" style="361" customWidth="1"/>
    <col min="1989" max="1989" width="19.23046875" style="361" customWidth="1"/>
    <col min="1990" max="1990" width="33.3046875" style="361" customWidth="1"/>
    <col min="1991" max="1991" width="35.3046875" style="361" customWidth="1"/>
    <col min="1992" max="2043" width="8.84375" style="361" customWidth="1"/>
    <col min="2044" max="2044" width="46.69140625" style="361" customWidth="1"/>
    <col min="2045" max="2054" width="8.84375" style="361"/>
    <col min="2055" max="2055" width="4.84375" style="361" customWidth="1"/>
    <col min="2056" max="2056" width="48.07421875" style="361" customWidth="1"/>
    <col min="2057" max="2057" width="6.3046875" style="361" bestFit="1" customWidth="1"/>
    <col min="2058" max="2058" width="10.69140625" style="361" customWidth="1"/>
    <col min="2059" max="2059" width="13.3046875" style="361" customWidth="1"/>
    <col min="2060" max="2060" width="17.84375" style="361" customWidth="1"/>
    <col min="2061" max="2061" width="28.07421875" style="361" customWidth="1"/>
    <col min="2062" max="2238" width="8.84375" style="361"/>
    <col min="2239" max="2239" width="4.84375" style="361" customWidth="1"/>
    <col min="2240" max="2240" width="49.84375" style="361" customWidth="1"/>
    <col min="2241" max="2241" width="6.84375" style="361" customWidth="1"/>
    <col min="2242" max="2242" width="10.69140625" style="361" customWidth="1"/>
    <col min="2243" max="2243" width="13.3046875" style="361" customWidth="1"/>
    <col min="2244" max="2244" width="14.23046875" style="361" customWidth="1"/>
    <col min="2245" max="2245" width="19.23046875" style="361" customWidth="1"/>
    <col min="2246" max="2246" width="33.3046875" style="361" customWidth="1"/>
    <col min="2247" max="2247" width="35.3046875" style="361" customWidth="1"/>
    <col min="2248" max="2299" width="8.84375" style="361" customWidth="1"/>
    <col min="2300" max="2300" width="46.69140625" style="361" customWidth="1"/>
    <col min="2301" max="2310" width="8.84375" style="361"/>
    <col min="2311" max="2311" width="4.84375" style="361" customWidth="1"/>
    <col min="2312" max="2312" width="48.07421875" style="361" customWidth="1"/>
    <col min="2313" max="2313" width="6.3046875" style="361" bestFit="1" customWidth="1"/>
    <col min="2314" max="2314" width="10.69140625" style="361" customWidth="1"/>
    <col min="2315" max="2315" width="13.3046875" style="361" customWidth="1"/>
    <col min="2316" max="2316" width="17.84375" style="361" customWidth="1"/>
    <col min="2317" max="2317" width="28.07421875" style="361" customWidth="1"/>
    <col min="2318" max="2494" width="8.84375" style="361"/>
    <col min="2495" max="2495" width="4.84375" style="361" customWidth="1"/>
    <col min="2496" max="2496" width="49.84375" style="361" customWidth="1"/>
    <col min="2497" max="2497" width="6.84375" style="361" customWidth="1"/>
    <col min="2498" max="2498" width="10.69140625" style="361" customWidth="1"/>
    <col min="2499" max="2499" width="13.3046875" style="361" customWidth="1"/>
    <col min="2500" max="2500" width="14.23046875" style="361" customWidth="1"/>
    <col min="2501" max="2501" width="19.23046875" style="361" customWidth="1"/>
    <col min="2502" max="2502" width="33.3046875" style="361" customWidth="1"/>
    <col min="2503" max="2503" width="35.3046875" style="361" customWidth="1"/>
    <col min="2504" max="2555" width="8.84375" style="361" customWidth="1"/>
    <col min="2556" max="2556" width="46.69140625" style="361" customWidth="1"/>
    <col min="2557" max="2566" width="8.84375" style="361"/>
    <col min="2567" max="2567" width="4.84375" style="361" customWidth="1"/>
    <col min="2568" max="2568" width="48.07421875" style="361" customWidth="1"/>
    <col min="2569" max="2569" width="6.3046875" style="361" bestFit="1" customWidth="1"/>
    <col min="2570" max="2570" width="10.69140625" style="361" customWidth="1"/>
    <col min="2571" max="2571" width="13.3046875" style="361" customWidth="1"/>
    <col min="2572" max="2572" width="17.84375" style="361" customWidth="1"/>
    <col min="2573" max="2573" width="28.07421875" style="361" customWidth="1"/>
    <col min="2574" max="2750" width="8.84375" style="361"/>
    <col min="2751" max="2751" width="4.84375" style="361" customWidth="1"/>
    <col min="2752" max="2752" width="49.84375" style="361" customWidth="1"/>
    <col min="2753" max="2753" width="6.84375" style="361" customWidth="1"/>
    <col min="2754" max="2754" width="10.69140625" style="361" customWidth="1"/>
    <col min="2755" max="2755" width="13.3046875" style="361" customWidth="1"/>
    <col min="2756" max="2756" width="14.23046875" style="361" customWidth="1"/>
    <col min="2757" max="2757" width="19.23046875" style="361" customWidth="1"/>
    <col min="2758" max="2758" width="33.3046875" style="361" customWidth="1"/>
    <col min="2759" max="2759" width="35.3046875" style="361" customWidth="1"/>
    <col min="2760" max="2811" width="8.84375" style="361" customWidth="1"/>
    <col min="2812" max="2812" width="46.69140625" style="361" customWidth="1"/>
    <col min="2813" max="2822" width="8.84375" style="361"/>
    <col min="2823" max="2823" width="4.84375" style="361" customWidth="1"/>
    <col min="2824" max="2824" width="48.07421875" style="361" customWidth="1"/>
    <col min="2825" max="2825" width="6.3046875" style="361" bestFit="1" customWidth="1"/>
    <col min="2826" max="2826" width="10.69140625" style="361" customWidth="1"/>
    <col min="2827" max="2827" width="13.3046875" style="361" customWidth="1"/>
    <col min="2828" max="2828" width="17.84375" style="361" customWidth="1"/>
    <col min="2829" max="2829" width="28.07421875" style="361" customWidth="1"/>
    <col min="2830" max="3006" width="8.84375" style="361"/>
    <col min="3007" max="3007" width="4.84375" style="361" customWidth="1"/>
    <col min="3008" max="3008" width="49.84375" style="361" customWidth="1"/>
    <col min="3009" max="3009" width="6.84375" style="361" customWidth="1"/>
    <col min="3010" max="3010" width="10.69140625" style="361" customWidth="1"/>
    <col min="3011" max="3011" width="13.3046875" style="361" customWidth="1"/>
    <col min="3012" max="3012" width="14.23046875" style="361" customWidth="1"/>
    <col min="3013" max="3013" width="19.23046875" style="361" customWidth="1"/>
    <col min="3014" max="3014" width="33.3046875" style="361" customWidth="1"/>
    <col min="3015" max="3015" width="35.3046875" style="361" customWidth="1"/>
    <col min="3016" max="3067" width="8.84375" style="361" customWidth="1"/>
    <col min="3068" max="3068" width="46.69140625" style="361" customWidth="1"/>
    <col min="3069" max="3078" width="8.84375" style="361"/>
    <col min="3079" max="3079" width="4.84375" style="361" customWidth="1"/>
    <col min="3080" max="3080" width="48.07421875" style="361" customWidth="1"/>
    <col min="3081" max="3081" width="6.3046875" style="361" bestFit="1" customWidth="1"/>
    <col min="3082" max="3082" width="10.69140625" style="361" customWidth="1"/>
    <col min="3083" max="3083" width="13.3046875" style="361" customWidth="1"/>
    <col min="3084" max="3084" width="17.84375" style="361" customWidth="1"/>
    <col min="3085" max="3085" width="28.07421875" style="361" customWidth="1"/>
    <col min="3086" max="3262" width="8.84375" style="361"/>
    <col min="3263" max="3263" width="4.84375" style="361" customWidth="1"/>
    <col min="3264" max="3264" width="49.84375" style="361" customWidth="1"/>
    <col min="3265" max="3265" width="6.84375" style="361" customWidth="1"/>
    <col min="3266" max="3266" width="10.69140625" style="361" customWidth="1"/>
    <col min="3267" max="3267" width="13.3046875" style="361" customWidth="1"/>
    <col min="3268" max="3268" width="14.23046875" style="361" customWidth="1"/>
    <col min="3269" max="3269" width="19.23046875" style="361" customWidth="1"/>
    <col min="3270" max="3270" width="33.3046875" style="361" customWidth="1"/>
    <col min="3271" max="3271" width="35.3046875" style="361" customWidth="1"/>
    <col min="3272" max="3323" width="8.84375" style="361" customWidth="1"/>
    <col min="3324" max="3324" width="46.69140625" style="361" customWidth="1"/>
    <col min="3325" max="3334" width="8.84375" style="361"/>
    <col min="3335" max="3335" width="4.84375" style="361" customWidth="1"/>
    <col min="3336" max="3336" width="48.07421875" style="361" customWidth="1"/>
    <col min="3337" max="3337" width="6.3046875" style="361" bestFit="1" customWidth="1"/>
    <col min="3338" max="3338" width="10.69140625" style="361" customWidth="1"/>
    <col min="3339" max="3339" width="13.3046875" style="361" customWidth="1"/>
    <col min="3340" max="3340" width="17.84375" style="361" customWidth="1"/>
    <col min="3341" max="3341" width="28.07421875" style="361" customWidth="1"/>
    <col min="3342" max="3518" width="8.84375" style="361"/>
    <col min="3519" max="3519" width="4.84375" style="361" customWidth="1"/>
    <col min="3520" max="3520" width="49.84375" style="361" customWidth="1"/>
    <col min="3521" max="3521" width="6.84375" style="361" customWidth="1"/>
    <col min="3522" max="3522" width="10.69140625" style="361" customWidth="1"/>
    <col min="3523" max="3523" width="13.3046875" style="361" customWidth="1"/>
    <col min="3524" max="3524" width="14.23046875" style="361" customWidth="1"/>
    <col min="3525" max="3525" width="19.23046875" style="361" customWidth="1"/>
    <col min="3526" max="3526" width="33.3046875" style="361" customWidth="1"/>
    <col min="3527" max="3527" width="35.3046875" style="361" customWidth="1"/>
    <col min="3528" max="3579" width="8.84375" style="361" customWidth="1"/>
    <col min="3580" max="3580" width="46.69140625" style="361" customWidth="1"/>
    <col min="3581" max="3590" width="8.84375" style="361"/>
    <col min="3591" max="3591" width="4.84375" style="361" customWidth="1"/>
    <col min="3592" max="3592" width="48.07421875" style="361" customWidth="1"/>
    <col min="3593" max="3593" width="6.3046875" style="361" bestFit="1" customWidth="1"/>
    <col min="3594" max="3594" width="10.69140625" style="361" customWidth="1"/>
    <col min="3595" max="3595" width="13.3046875" style="361" customWidth="1"/>
    <col min="3596" max="3596" width="17.84375" style="361" customWidth="1"/>
    <col min="3597" max="3597" width="28.07421875" style="361" customWidth="1"/>
    <col min="3598" max="3774" width="8.84375" style="361"/>
    <col min="3775" max="3775" width="4.84375" style="361" customWidth="1"/>
    <col min="3776" max="3776" width="49.84375" style="361" customWidth="1"/>
    <col min="3777" max="3777" width="6.84375" style="361" customWidth="1"/>
    <col min="3778" max="3778" width="10.69140625" style="361" customWidth="1"/>
    <col min="3779" max="3779" width="13.3046875" style="361" customWidth="1"/>
    <col min="3780" max="3780" width="14.23046875" style="361" customWidth="1"/>
    <col min="3781" max="3781" width="19.23046875" style="361" customWidth="1"/>
    <col min="3782" max="3782" width="33.3046875" style="361" customWidth="1"/>
    <col min="3783" max="3783" width="35.3046875" style="361" customWidth="1"/>
    <col min="3784" max="3835" width="8.84375" style="361" customWidth="1"/>
    <col min="3836" max="3836" width="46.69140625" style="361" customWidth="1"/>
    <col min="3837" max="3846" width="8.84375" style="361"/>
    <col min="3847" max="3847" width="4.84375" style="361" customWidth="1"/>
    <col min="3848" max="3848" width="48.07421875" style="361" customWidth="1"/>
    <col min="3849" max="3849" width="6.3046875" style="361" bestFit="1" customWidth="1"/>
    <col min="3850" max="3850" width="10.69140625" style="361" customWidth="1"/>
    <col min="3851" max="3851" width="13.3046875" style="361" customWidth="1"/>
    <col min="3852" max="3852" width="17.84375" style="361" customWidth="1"/>
    <col min="3853" max="3853" width="28.07421875" style="361" customWidth="1"/>
    <col min="3854" max="4030" width="8.84375" style="361"/>
    <col min="4031" max="4031" width="4.84375" style="361" customWidth="1"/>
    <col min="4032" max="4032" width="49.84375" style="361" customWidth="1"/>
    <col min="4033" max="4033" width="6.84375" style="361" customWidth="1"/>
    <col min="4034" max="4034" width="10.69140625" style="361" customWidth="1"/>
    <col min="4035" max="4035" width="13.3046875" style="361" customWidth="1"/>
    <col min="4036" max="4036" width="14.23046875" style="361" customWidth="1"/>
    <col min="4037" max="4037" width="19.23046875" style="361" customWidth="1"/>
    <col min="4038" max="4038" width="33.3046875" style="361" customWidth="1"/>
    <col min="4039" max="4039" width="35.3046875" style="361" customWidth="1"/>
    <col min="4040" max="4091" width="8.84375" style="361" customWidth="1"/>
    <col min="4092" max="4092" width="46.69140625" style="361" customWidth="1"/>
    <col min="4093" max="4102" width="8.84375" style="361"/>
    <col min="4103" max="4103" width="4.84375" style="361" customWidth="1"/>
    <col min="4104" max="4104" width="48.07421875" style="361" customWidth="1"/>
    <col min="4105" max="4105" width="6.3046875" style="361" bestFit="1" customWidth="1"/>
    <col min="4106" max="4106" width="10.69140625" style="361" customWidth="1"/>
    <col min="4107" max="4107" width="13.3046875" style="361" customWidth="1"/>
    <col min="4108" max="4108" width="17.84375" style="361" customWidth="1"/>
    <col min="4109" max="4109" width="28.07421875" style="361" customWidth="1"/>
    <col min="4110" max="4286" width="8.84375" style="361"/>
    <col min="4287" max="4287" width="4.84375" style="361" customWidth="1"/>
    <col min="4288" max="4288" width="49.84375" style="361" customWidth="1"/>
    <col min="4289" max="4289" width="6.84375" style="361" customWidth="1"/>
    <col min="4290" max="4290" width="10.69140625" style="361" customWidth="1"/>
    <col min="4291" max="4291" width="13.3046875" style="361" customWidth="1"/>
    <col min="4292" max="4292" width="14.23046875" style="361" customWidth="1"/>
    <col min="4293" max="4293" width="19.23046875" style="361" customWidth="1"/>
    <col min="4294" max="4294" width="33.3046875" style="361" customWidth="1"/>
    <col min="4295" max="4295" width="35.3046875" style="361" customWidth="1"/>
    <col min="4296" max="4347" width="8.84375" style="361" customWidth="1"/>
    <col min="4348" max="4348" width="46.69140625" style="361" customWidth="1"/>
    <col min="4349" max="4358" width="8.84375" style="361"/>
    <col min="4359" max="4359" width="4.84375" style="361" customWidth="1"/>
    <col min="4360" max="4360" width="48.07421875" style="361" customWidth="1"/>
    <col min="4361" max="4361" width="6.3046875" style="361" bestFit="1" customWidth="1"/>
    <col min="4362" max="4362" width="10.69140625" style="361" customWidth="1"/>
    <col min="4363" max="4363" width="13.3046875" style="361" customWidth="1"/>
    <col min="4364" max="4364" width="17.84375" style="361" customWidth="1"/>
    <col min="4365" max="4365" width="28.07421875" style="361" customWidth="1"/>
    <col min="4366" max="4542" width="8.84375" style="361"/>
    <col min="4543" max="4543" width="4.84375" style="361" customWidth="1"/>
    <col min="4544" max="4544" width="49.84375" style="361" customWidth="1"/>
    <col min="4545" max="4545" width="6.84375" style="361" customWidth="1"/>
    <col min="4546" max="4546" width="10.69140625" style="361" customWidth="1"/>
    <col min="4547" max="4547" width="13.3046875" style="361" customWidth="1"/>
    <col min="4548" max="4548" width="14.23046875" style="361" customWidth="1"/>
    <col min="4549" max="4549" width="19.23046875" style="361" customWidth="1"/>
    <col min="4550" max="4550" width="33.3046875" style="361" customWidth="1"/>
    <col min="4551" max="4551" width="35.3046875" style="361" customWidth="1"/>
    <col min="4552" max="4603" width="8.84375" style="361" customWidth="1"/>
    <col min="4604" max="4604" width="46.69140625" style="361" customWidth="1"/>
    <col min="4605" max="4614" width="8.84375" style="361"/>
    <col min="4615" max="4615" width="4.84375" style="361" customWidth="1"/>
    <col min="4616" max="4616" width="48.07421875" style="361" customWidth="1"/>
    <col min="4617" max="4617" width="6.3046875" style="361" bestFit="1" customWidth="1"/>
    <col min="4618" max="4618" width="10.69140625" style="361" customWidth="1"/>
    <col min="4619" max="4619" width="13.3046875" style="361" customWidth="1"/>
    <col min="4620" max="4620" width="17.84375" style="361" customWidth="1"/>
    <col min="4621" max="4621" width="28.07421875" style="361" customWidth="1"/>
    <col min="4622" max="4798" width="8.84375" style="361"/>
    <col min="4799" max="4799" width="4.84375" style="361" customWidth="1"/>
    <col min="4800" max="4800" width="49.84375" style="361" customWidth="1"/>
    <col min="4801" max="4801" width="6.84375" style="361" customWidth="1"/>
    <col min="4802" max="4802" width="10.69140625" style="361" customWidth="1"/>
    <col min="4803" max="4803" width="13.3046875" style="361" customWidth="1"/>
    <col min="4804" max="4804" width="14.23046875" style="361" customWidth="1"/>
    <col min="4805" max="4805" width="19.23046875" style="361" customWidth="1"/>
    <col min="4806" max="4806" width="33.3046875" style="361" customWidth="1"/>
    <col min="4807" max="4807" width="35.3046875" style="361" customWidth="1"/>
    <col min="4808" max="4859" width="8.84375" style="361" customWidth="1"/>
    <col min="4860" max="4860" width="46.69140625" style="361" customWidth="1"/>
    <col min="4861" max="4870" width="8.84375" style="361"/>
    <col min="4871" max="4871" width="4.84375" style="361" customWidth="1"/>
    <col min="4872" max="4872" width="48.07421875" style="361" customWidth="1"/>
    <col min="4873" max="4873" width="6.3046875" style="361" bestFit="1" customWidth="1"/>
    <col min="4874" max="4874" width="10.69140625" style="361" customWidth="1"/>
    <col min="4875" max="4875" width="13.3046875" style="361" customWidth="1"/>
    <col min="4876" max="4876" width="17.84375" style="361" customWidth="1"/>
    <col min="4877" max="4877" width="28.07421875" style="361" customWidth="1"/>
    <col min="4878" max="5054" width="8.84375" style="361"/>
    <col min="5055" max="5055" width="4.84375" style="361" customWidth="1"/>
    <col min="5056" max="5056" width="49.84375" style="361" customWidth="1"/>
    <col min="5057" max="5057" width="6.84375" style="361" customWidth="1"/>
    <col min="5058" max="5058" width="10.69140625" style="361" customWidth="1"/>
    <col min="5059" max="5059" width="13.3046875" style="361" customWidth="1"/>
    <col min="5060" max="5060" width="14.23046875" style="361" customWidth="1"/>
    <col min="5061" max="5061" width="19.23046875" style="361" customWidth="1"/>
    <col min="5062" max="5062" width="33.3046875" style="361" customWidth="1"/>
    <col min="5063" max="5063" width="35.3046875" style="361" customWidth="1"/>
    <col min="5064" max="5115" width="8.84375" style="361" customWidth="1"/>
    <col min="5116" max="5116" width="46.69140625" style="361" customWidth="1"/>
    <col min="5117" max="5126" width="8.84375" style="361"/>
    <col min="5127" max="5127" width="4.84375" style="361" customWidth="1"/>
    <col min="5128" max="5128" width="48.07421875" style="361" customWidth="1"/>
    <col min="5129" max="5129" width="6.3046875" style="361" bestFit="1" customWidth="1"/>
    <col min="5130" max="5130" width="10.69140625" style="361" customWidth="1"/>
    <col min="5131" max="5131" width="13.3046875" style="361" customWidth="1"/>
    <col min="5132" max="5132" width="17.84375" style="361" customWidth="1"/>
    <col min="5133" max="5133" width="28.07421875" style="361" customWidth="1"/>
    <col min="5134" max="5310" width="8.84375" style="361"/>
    <col min="5311" max="5311" width="4.84375" style="361" customWidth="1"/>
    <col min="5312" max="5312" width="49.84375" style="361" customWidth="1"/>
    <col min="5313" max="5313" width="6.84375" style="361" customWidth="1"/>
    <col min="5314" max="5314" width="10.69140625" style="361" customWidth="1"/>
    <col min="5315" max="5315" width="13.3046875" style="361" customWidth="1"/>
    <col min="5316" max="5316" width="14.23046875" style="361" customWidth="1"/>
    <col min="5317" max="5317" width="19.23046875" style="361" customWidth="1"/>
    <col min="5318" max="5318" width="33.3046875" style="361" customWidth="1"/>
    <col min="5319" max="5319" width="35.3046875" style="361" customWidth="1"/>
    <col min="5320" max="5371" width="8.84375" style="361" customWidth="1"/>
    <col min="5372" max="5372" width="46.69140625" style="361" customWidth="1"/>
    <col min="5373" max="5382" width="8.84375" style="361"/>
    <col min="5383" max="5383" width="4.84375" style="361" customWidth="1"/>
    <col min="5384" max="5384" width="48.07421875" style="361" customWidth="1"/>
    <col min="5385" max="5385" width="6.3046875" style="361" bestFit="1" customWidth="1"/>
    <col min="5386" max="5386" width="10.69140625" style="361" customWidth="1"/>
    <col min="5387" max="5387" width="13.3046875" style="361" customWidth="1"/>
    <col min="5388" max="5388" width="17.84375" style="361" customWidth="1"/>
    <col min="5389" max="5389" width="28.07421875" style="361" customWidth="1"/>
    <col min="5390" max="5566" width="8.84375" style="361"/>
    <col min="5567" max="5567" width="4.84375" style="361" customWidth="1"/>
    <col min="5568" max="5568" width="49.84375" style="361" customWidth="1"/>
    <col min="5569" max="5569" width="6.84375" style="361" customWidth="1"/>
    <col min="5570" max="5570" width="10.69140625" style="361" customWidth="1"/>
    <col min="5571" max="5571" width="13.3046875" style="361" customWidth="1"/>
    <col min="5572" max="5572" width="14.23046875" style="361" customWidth="1"/>
    <col min="5573" max="5573" width="19.23046875" style="361" customWidth="1"/>
    <col min="5574" max="5574" width="33.3046875" style="361" customWidth="1"/>
    <col min="5575" max="5575" width="35.3046875" style="361" customWidth="1"/>
    <col min="5576" max="5627" width="8.84375" style="361" customWidth="1"/>
    <col min="5628" max="5628" width="46.69140625" style="361" customWidth="1"/>
    <col min="5629" max="5638" width="8.84375" style="361"/>
    <col min="5639" max="5639" width="4.84375" style="361" customWidth="1"/>
    <col min="5640" max="5640" width="48.07421875" style="361" customWidth="1"/>
    <col min="5641" max="5641" width="6.3046875" style="361" bestFit="1" customWidth="1"/>
    <col min="5642" max="5642" width="10.69140625" style="361" customWidth="1"/>
    <col min="5643" max="5643" width="13.3046875" style="361" customWidth="1"/>
    <col min="5644" max="5644" width="17.84375" style="361" customWidth="1"/>
    <col min="5645" max="5645" width="28.07421875" style="361" customWidth="1"/>
    <col min="5646" max="5822" width="8.84375" style="361"/>
    <col min="5823" max="5823" width="4.84375" style="361" customWidth="1"/>
    <col min="5824" max="5824" width="49.84375" style="361" customWidth="1"/>
    <col min="5825" max="5825" width="6.84375" style="361" customWidth="1"/>
    <col min="5826" max="5826" width="10.69140625" style="361" customWidth="1"/>
    <col min="5827" max="5827" width="13.3046875" style="361" customWidth="1"/>
    <col min="5828" max="5828" width="14.23046875" style="361" customWidth="1"/>
    <col min="5829" max="5829" width="19.23046875" style="361" customWidth="1"/>
    <col min="5830" max="5830" width="33.3046875" style="361" customWidth="1"/>
    <col min="5831" max="5831" width="35.3046875" style="361" customWidth="1"/>
    <col min="5832" max="5883" width="8.84375" style="361" customWidth="1"/>
    <col min="5884" max="5884" width="46.69140625" style="361" customWidth="1"/>
    <col min="5885" max="5894" width="8.84375" style="361"/>
    <col min="5895" max="5895" width="4.84375" style="361" customWidth="1"/>
    <col min="5896" max="5896" width="48.07421875" style="361" customWidth="1"/>
    <col min="5897" max="5897" width="6.3046875" style="361" bestFit="1" customWidth="1"/>
    <col min="5898" max="5898" width="10.69140625" style="361" customWidth="1"/>
    <col min="5899" max="5899" width="13.3046875" style="361" customWidth="1"/>
    <col min="5900" max="5900" width="17.84375" style="361" customWidth="1"/>
    <col min="5901" max="5901" width="28.07421875" style="361" customWidth="1"/>
    <col min="5902" max="6078" width="8.84375" style="361"/>
    <col min="6079" max="6079" width="4.84375" style="361" customWidth="1"/>
    <col min="6080" max="6080" width="49.84375" style="361" customWidth="1"/>
    <col min="6081" max="6081" width="6.84375" style="361" customWidth="1"/>
    <col min="6082" max="6082" width="10.69140625" style="361" customWidth="1"/>
    <col min="6083" max="6083" width="13.3046875" style="361" customWidth="1"/>
    <col min="6084" max="6084" width="14.23046875" style="361" customWidth="1"/>
    <col min="6085" max="6085" width="19.23046875" style="361" customWidth="1"/>
    <col min="6086" max="6086" width="33.3046875" style="361" customWidth="1"/>
    <col min="6087" max="6087" width="35.3046875" style="361" customWidth="1"/>
    <col min="6088" max="6139" width="8.84375" style="361" customWidth="1"/>
    <col min="6140" max="6140" width="46.69140625" style="361" customWidth="1"/>
    <col min="6141" max="6150" width="8.84375" style="361"/>
    <col min="6151" max="6151" width="4.84375" style="361" customWidth="1"/>
    <col min="6152" max="6152" width="48.07421875" style="361" customWidth="1"/>
    <col min="6153" max="6153" width="6.3046875" style="361" bestFit="1" customWidth="1"/>
    <col min="6154" max="6154" width="10.69140625" style="361" customWidth="1"/>
    <col min="6155" max="6155" width="13.3046875" style="361" customWidth="1"/>
    <col min="6156" max="6156" width="17.84375" style="361" customWidth="1"/>
    <col min="6157" max="6157" width="28.07421875" style="361" customWidth="1"/>
    <col min="6158" max="6334" width="8.84375" style="361"/>
    <col min="6335" max="6335" width="4.84375" style="361" customWidth="1"/>
    <col min="6336" max="6336" width="49.84375" style="361" customWidth="1"/>
    <col min="6337" max="6337" width="6.84375" style="361" customWidth="1"/>
    <col min="6338" max="6338" width="10.69140625" style="361" customWidth="1"/>
    <col min="6339" max="6339" width="13.3046875" style="361" customWidth="1"/>
    <col min="6340" max="6340" width="14.23046875" style="361" customWidth="1"/>
    <col min="6341" max="6341" width="19.23046875" style="361" customWidth="1"/>
    <col min="6342" max="6342" width="33.3046875" style="361" customWidth="1"/>
    <col min="6343" max="6343" width="35.3046875" style="361" customWidth="1"/>
    <col min="6344" max="6395" width="8.84375" style="361" customWidth="1"/>
    <col min="6396" max="6396" width="46.69140625" style="361" customWidth="1"/>
    <col min="6397" max="6406" width="8.84375" style="361"/>
    <col min="6407" max="6407" width="4.84375" style="361" customWidth="1"/>
    <col min="6408" max="6408" width="48.07421875" style="361" customWidth="1"/>
    <col min="6409" max="6409" width="6.3046875" style="361" bestFit="1" customWidth="1"/>
    <col min="6410" max="6410" width="10.69140625" style="361" customWidth="1"/>
    <col min="6411" max="6411" width="13.3046875" style="361" customWidth="1"/>
    <col min="6412" max="6412" width="17.84375" style="361" customWidth="1"/>
    <col min="6413" max="6413" width="28.07421875" style="361" customWidth="1"/>
    <col min="6414" max="6590" width="8.84375" style="361"/>
    <col min="6591" max="6591" width="4.84375" style="361" customWidth="1"/>
    <col min="6592" max="6592" width="49.84375" style="361" customWidth="1"/>
    <col min="6593" max="6593" width="6.84375" style="361" customWidth="1"/>
    <col min="6594" max="6594" width="10.69140625" style="361" customWidth="1"/>
    <col min="6595" max="6595" width="13.3046875" style="361" customWidth="1"/>
    <col min="6596" max="6596" width="14.23046875" style="361" customWidth="1"/>
    <col min="6597" max="6597" width="19.23046875" style="361" customWidth="1"/>
    <col min="6598" max="6598" width="33.3046875" style="361" customWidth="1"/>
    <col min="6599" max="6599" width="35.3046875" style="361" customWidth="1"/>
    <col min="6600" max="6651" width="8.84375" style="361" customWidth="1"/>
    <col min="6652" max="6652" width="46.69140625" style="361" customWidth="1"/>
    <col min="6653" max="6662" width="8.84375" style="361"/>
    <col min="6663" max="6663" width="4.84375" style="361" customWidth="1"/>
    <col min="6664" max="6664" width="48.07421875" style="361" customWidth="1"/>
    <col min="6665" max="6665" width="6.3046875" style="361" bestFit="1" customWidth="1"/>
    <col min="6666" max="6666" width="10.69140625" style="361" customWidth="1"/>
    <col min="6667" max="6667" width="13.3046875" style="361" customWidth="1"/>
    <col min="6668" max="6668" width="17.84375" style="361" customWidth="1"/>
    <col min="6669" max="6669" width="28.07421875" style="361" customWidth="1"/>
    <col min="6670" max="6846" width="8.84375" style="361"/>
    <col min="6847" max="6847" width="4.84375" style="361" customWidth="1"/>
    <col min="6848" max="6848" width="49.84375" style="361" customWidth="1"/>
    <col min="6849" max="6849" width="6.84375" style="361" customWidth="1"/>
    <col min="6850" max="6850" width="10.69140625" style="361" customWidth="1"/>
    <col min="6851" max="6851" width="13.3046875" style="361" customWidth="1"/>
    <col min="6852" max="6852" width="14.23046875" style="361" customWidth="1"/>
    <col min="6853" max="6853" width="19.23046875" style="361" customWidth="1"/>
    <col min="6854" max="6854" width="33.3046875" style="361" customWidth="1"/>
    <col min="6855" max="6855" width="35.3046875" style="361" customWidth="1"/>
    <col min="6856" max="6907" width="8.84375" style="361" customWidth="1"/>
    <col min="6908" max="6908" width="46.69140625" style="361" customWidth="1"/>
    <col min="6909" max="6918" width="8.84375" style="361"/>
    <col min="6919" max="6919" width="4.84375" style="361" customWidth="1"/>
    <col min="6920" max="6920" width="48.07421875" style="361" customWidth="1"/>
    <col min="6921" max="6921" width="6.3046875" style="361" bestFit="1" customWidth="1"/>
    <col min="6922" max="6922" width="10.69140625" style="361" customWidth="1"/>
    <col min="6923" max="6923" width="13.3046875" style="361" customWidth="1"/>
    <col min="6924" max="6924" width="17.84375" style="361" customWidth="1"/>
    <col min="6925" max="6925" width="28.07421875" style="361" customWidth="1"/>
    <col min="6926" max="7102" width="8.84375" style="361"/>
    <col min="7103" max="7103" width="4.84375" style="361" customWidth="1"/>
    <col min="7104" max="7104" width="49.84375" style="361" customWidth="1"/>
    <col min="7105" max="7105" width="6.84375" style="361" customWidth="1"/>
    <col min="7106" max="7106" width="10.69140625" style="361" customWidth="1"/>
    <col min="7107" max="7107" width="13.3046875" style="361" customWidth="1"/>
    <col min="7108" max="7108" width="14.23046875" style="361" customWidth="1"/>
    <col min="7109" max="7109" width="19.23046875" style="361" customWidth="1"/>
    <col min="7110" max="7110" width="33.3046875" style="361" customWidth="1"/>
    <col min="7111" max="7111" width="35.3046875" style="361" customWidth="1"/>
    <col min="7112" max="7163" width="8.84375" style="361" customWidth="1"/>
    <col min="7164" max="7164" width="46.69140625" style="361" customWidth="1"/>
    <col min="7165" max="7174" width="8.84375" style="361"/>
    <col min="7175" max="7175" width="4.84375" style="361" customWidth="1"/>
    <col min="7176" max="7176" width="48.07421875" style="361" customWidth="1"/>
    <col min="7177" max="7177" width="6.3046875" style="361" bestFit="1" customWidth="1"/>
    <col min="7178" max="7178" width="10.69140625" style="361" customWidth="1"/>
    <col min="7179" max="7179" width="13.3046875" style="361" customWidth="1"/>
    <col min="7180" max="7180" width="17.84375" style="361" customWidth="1"/>
    <col min="7181" max="7181" width="28.07421875" style="361" customWidth="1"/>
    <col min="7182" max="7358" width="8.84375" style="361"/>
    <col min="7359" max="7359" width="4.84375" style="361" customWidth="1"/>
    <col min="7360" max="7360" width="49.84375" style="361" customWidth="1"/>
    <col min="7361" max="7361" width="6.84375" style="361" customWidth="1"/>
    <col min="7362" max="7362" width="10.69140625" style="361" customWidth="1"/>
    <col min="7363" max="7363" width="13.3046875" style="361" customWidth="1"/>
    <col min="7364" max="7364" width="14.23046875" style="361" customWidth="1"/>
    <col min="7365" max="7365" width="19.23046875" style="361" customWidth="1"/>
    <col min="7366" max="7366" width="33.3046875" style="361" customWidth="1"/>
    <col min="7367" max="7367" width="35.3046875" style="361" customWidth="1"/>
    <col min="7368" max="7419" width="8.84375" style="361" customWidth="1"/>
    <col min="7420" max="7420" width="46.69140625" style="361" customWidth="1"/>
    <col min="7421" max="7430" width="8.84375" style="361"/>
    <col min="7431" max="7431" width="4.84375" style="361" customWidth="1"/>
    <col min="7432" max="7432" width="48.07421875" style="361" customWidth="1"/>
    <col min="7433" max="7433" width="6.3046875" style="361" bestFit="1" customWidth="1"/>
    <col min="7434" max="7434" width="10.69140625" style="361" customWidth="1"/>
    <col min="7435" max="7435" width="13.3046875" style="361" customWidth="1"/>
    <col min="7436" max="7436" width="17.84375" style="361" customWidth="1"/>
    <col min="7437" max="7437" width="28.07421875" style="361" customWidth="1"/>
    <col min="7438" max="7614" width="8.84375" style="361"/>
    <col min="7615" max="7615" width="4.84375" style="361" customWidth="1"/>
    <col min="7616" max="7616" width="49.84375" style="361" customWidth="1"/>
    <col min="7617" max="7617" width="6.84375" style="361" customWidth="1"/>
    <col min="7618" max="7618" width="10.69140625" style="361" customWidth="1"/>
    <col min="7619" max="7619" width="13.3046875" style="361" customWidth="1"/>
    <col min="7620" max="7620" width="14.23046875" style="361" customWidth="1"/>
    <col min="7621" max="7621" width="19.23046875" style="361" customWidth="1"/>
    <col min="7622" max="7622" width="33.3046875" style="361" customWidth="1"/>
    <col min="7623" max="7623" width="35.3046875" style="361" customWidth="1"/>
    <col min="7624" max="7675" width="8.84375" style="361" customWidth="1"/>
    <col min="7676" max="7676" width="46.69140625" style="361" customWidth="1"/>
    <col min="7677" max="7686" width="8.84375" style="361"/>
    <col min="7687" max="7687" width="4.84375" style="361" customWidth="1"/>
    <col min="7688" max="7688" width="48.07421875" style="361" customWidth="1"/>
    <col min="7689" max="7689" width="6.3046875" style="361" bestFit="1" customWidth="1"/>
    <col min="7690" max="7690" width="10.69140625" style="361" customWidth="1"/>
    <col min="7691" max="7691" width="13.3046875" style="361" customWidth="1"/>
    <col min="7692" max="7692" width="17.84375" style="361" customWidth="1"/>
    <col min="7693" max="7693" width="28.07421875" style="361" customWidth="1"/>
    <col min="7694" max="7870" width="8.84375" style="361"/>
    <col min="7871" max="7871" width="4.84375" style="361" customWidth="1"/>
    <col min="7872" max="7872" width="49.84375" style="361" customWidth="1"/>
    <col min="7873" max="7873" width="6.84375" style="361" customWidth="1"/>
    <col min="7874" max="7874" width="10.69140625" style="361" customWidth="1"/>
    <col min="7875" max="7875" width="13.3046875" style="361" customWidth="1"/>
    <col min="7876" max="7876" width="14.23046875" style="361" customWidth="1"/>
    <col min="7877" max="7877" width="19.23046875" style="361" customWidth="1"/>
    <col min="7878" max="7878" width="33.3046875" style="361" customWidth="1"/>
    <col min="7879" max="7879" width="35.3046875" style="361" customWidth="1"/>
    <col min="7880" max="7931" width="8.84375" style="361" customWidth="1"/>
    <col min="7932" max="7932" width="46.69140625" style="361" customWidth="1"/>
    <col min="7933" max="7942" width="8.84375" style="361"/>
    <col min="7943" max="7943" width="4.84375" style="361" customWidth="1"/>
    <col min="7944" max="7944" width="48.07421875" style="361" customWidth="1"/>
    <col min="7945" max="7945" width="6.3046875" style="361" bestFit="1" customWidth="1"/>
    <col min="7946" max="7946" width="10.69140625" style="361" customWidth="1"/>
    <col min="7947" max="7947" width="13.3046875" style="361" customWidth="1"/>
    <col min="7948" max="7948" width="17.84375" style="361" customWidth="1"/>
    <col min="7949" max="7949" width="28.07421875" style="361" customWidth="1"/>
    <col min="7950" max="8126" width="8.84375" style="361"/>
    <col min="8127" max="8127" width="4.84375" style="361" customWidth="1"/>
    <col min="8128" max="8128" width="49.84375" style="361" customWidth="1"/>
    <col min="8129" max="8129" width="6.84375" style="361" customWidth="1"/>
    <col min="8130" max="8130" width="10.69140625" style="361" customWidth="1"/>
    <col min="8131" max="8131" width="13.3046875" style="361" customWidth="1"/>
    <col min="8132" max="8132" width="14.23046875" style="361" customWidth="1"/>
    <col min="8133" max="8133" width="19.23046875" style="361" customWidth="1"/>
    <col min="8134" max="8134" width="33.3046875" style="361" customWidth="1"/>
    <col min="8135" max="8135" width="35.3046875" style="361" customWidth="1"/>
    <col min="8136" max="8187" width="8.84375" style="361" customWidth="1"/>
    <col min="8188" max="8188" width="46.69140625" style="361" customWidth="1"/>
    <col min="8189" max="8198" width="8.84375" style="361"/>
    <col min="8199" max="8199" width="4.84375" style="361" customWidth="1"/>
    <col min="8200" max="8200" width="48.07421875" style="361" customWidth="1"/>
    <col min="8201" max="8201" width="6.3046875" style="361" bestFit="1" customWidth="1"/>
    <col min="8202" max="8202" width="10.69140625" style="361" customWidth="1"/>
    <col min="8203" max="8203" width="13.3046875" style="361" customWidth="1"/>
    <col min="8204" max="8204" width="17.84375" style="361" customWidth="1"/>
    <col min="8205" max="8205" width="28.07421875" style="361" customWidth="1"/>
    <col min="8206" max="8382" width="8.84375" style="361"/>
    <col min="8383" max="8383" width="4.84375" style="361" customWidth="1"/>
    <col min="8384" max="8384" width="49.84375" style="361" customWidth="1"/>
    <col min="8385" max="8385" width="6.84375" style="361" customWidth="1"/>
    <col min="8386" max="8386" width="10.69140625" style="361" customWidth="1"/>
    <col min="8387" max="8387" width="13.3046875" style="361" customWidth="1"/>
    <col min="8388" max="8388" width="14.23046875" style="361" customWidth="1"/>
    <col min="8389" max="8389" width="19.23046875" style="361" customWidth="1"/>
    <col min="8390" max="8390" width="33.3046875" style="361" customWidth="1"/>
    <col min="8391" max="8391" width="35.3046875" style="361" customWidth="1"/>
    <col min="8392" max="8443" width="8.84375" style="361" customWidth="1"/>
    <col min="8444" max="8444" width="46.69140625" style="361" customWidth="1"/>
    <col min="8445" max="8454" width="8.84375" style="361"/>
    <col min="8455" max="8455" width="4.84375" style="361" customWidth="1"/>
    <col min="8456" max="8456" width="48.07421875" style="361" customWidth="1"/>
    <col min="8457" max="8457" width="6.3046875" style="361" bestFit="1" customWidth="1"/>
    <col min="8458" max="8458" width="10.69140625" style="361" customWidth="1"/>
    <col min="8459" max="8459" width="13.3046875" style="361" customWidth="1"/>
    <col min="8460" max="8460" width="17.84375" style="361" customWidth="1"/>
    <col min="8461" max="8461" width="28.07421875" style="361" customWidth="1"/>
    <col min="8462" max="8638" width="8.84375" style="361"/>
    <col min="8639" max="8639" width="4.84375" style="361" customWidth="1"/>
    <col min="8640" max="8640" width="49.84375" style="361" customWidth="1"/>
    <col min="8641" max="8641" width="6.84375" style="361" customWidth="1"/>
    <col min="8642" max="8642" width="10.69140625" style="361" customWidth="1"/>
    <col min="8643" max="8643" width="13.3046875" style="361" customWidth="1"/>
    <col min="8644" max="8644" width="14.23046875" style="361" customWidth="1"/>
    <col min="8645" max="8645" width="19.23046875" style="361" customWidth="1"/>
    <col min="8646" max="8646" width="33.3046875" style="361" customWidth="1"/>
    <col min="8647" max="8647" width="35.3046875" style="361" customWidth="1"/>
    <col min="8648" max="8699" width="8.84375" style="361" customWidth="1"/>
    <col min="8700" max="8700" width="46.69140625" style="361" customWidth="1"/>
    <col min="8701" max="8710" width="8.84375" style="361"/>
    <col min="8711" max="8711" width="4.84375" style="361" customWidth="1"/>
    <col min="8712" max="8712" width="48.07421875" style="361" customWidth="1"/>
    <col min="8713" max="8713" width="6.3046875" style="361" bestFit="1" customWidth="1"/>
    <col min="8714" max="8714" width="10.69140625" style="361" customWidth="1"/>
    <col min="8715" max="8715" width="13.3046875" style="361" customWidth="1"/>
    <col min="8716" max="8716" width="17.84375" style="361" customWidth="1"/>
    <col min="8717" max="8717" width="28.07421875" style="361" customWidth="1"/>
    <col min="8718" max="8894" width="8.84375" style="361"/>
    <col min="8895" max="8895" width="4.84375" style="361" customWidth="1"/>
    <col min="8896" max="8896" width="49.84375" style="361" customWidth="1"/>
    <col min="8897" max="8897" width="6.84375" style="361" customWidth="1"/>
    <col min="8898" max="8898" width="10.69140625" style="361" customWidth="1"/>
    <col min="8899" max="8899" width="13.3046875" style="361" customWidth="1"/>
    <col min="8900" max="8900" width="14.23046875" style="361" customWidth="1"/>
    <col min="8901" max="8901" width="19.23046875" style="361" customWidth="1"/>
    <col min="8902" max="8902" width="33.3046875" style="361" customWidth="1"/>
    <col min="8903" max="8903" width="35.3046875" style="361" customWidth="1"/>
    <col min="8904" max="8955" width="8.84375" style="361" customWidth="1"/>
    <col min="8956" max="8956" width="46.69140625" style="361" customWidth="1"/>
    <col min="8957" max="8966" width="8.84375" style="361"/>
    <col min="8967" max="8967" width="4.84375" style="361" customWidth="1"/>
    <col min="8968" max="8968" width="48.07421875" style="361" customWidth="1"/>
    <col min="8969" max="8969" width="6.3046875" style="361" bestFit="1" customWidth="1"/>
    <col min="8970" max="8970" width="10.69140625" style="361" customWidth="1"/>
    <col min="8971" max="8971" width="13.3046875" style="361" customWidth="1"/>
    <col min="8972" max="8972" width="17.84375" style="361" customWidth="1"/>
    <col min="8973" max="8973" width="28.07421875" style="361" customWidth="1"/>
    <col min="8974" max="9150" width="8.84375" style="361"/>
    <col min="9151" max="9151" width="4.84375" style="361" customWidth="1"/>
    <col min="9152" max="9152" width="49.84375" style="361" customWidth="1"/>
    <col min="9153" max="9153" width="6.84375" style="361" customWidth="1"/>
    <col min="9154" max="9154" width="10.69140625" style="361" customWidth="1"/>
    <col min="9155" max="9155" width="13.3046875" style="361" customWidth="1"/>
    <col min="9156" max="9156" width="14.23046875" style="361" customWidth="1"/>
    <col min="9157" max="9157" width="19.23046875" style="361" customWidth="1"/>
    <col min="9158" max="9158" width="33.3046875" style="361" customWidth="1"/>
    <col min="9159" max="9159" width="35.3046875" style="361" customWidth="1"/>
    <col min="9160" max="9211" width="8.84375" style="361" customWidth="1"/>
    <col min="9212" max="9212" width="46.69140625" style="361" customWidth="1"/>
    <col min="9213" max="9222" width="8.84375" style="361"/>
    <col min="9223" max="9223" width="4.84375" style="361" customWidth="1"/>
    <col min="9224" max="9224" width="48.07421875" style="361" customWidth="1"/>
    <col min="9225" max="9225" width="6.3046875" style="361" bestFit="1" customWidth="1"/>
    <col min="9226" max="9226" width="10.69140625" style="361" customWidth="1"/>
    <col min="9227" max="9227" width="13.3046875" style="361" customWidth="1"/>
    <col min="9228" max="9228" width="17.84375" style="361" customWidth="1"/>
    <col min="9229" max="9229" width="28.07421875" style="361" customWidth="1"/>
    <col min="9230" max="9406" width="8.84375" style="361"/>
    <col min="9407" max="9407" width="4.84375" style="361" customWidth="1"/>
    <col min="9408" max="9408" width="49.84375" style="361" customWidth="1"/>
    <col min="9409" max="9409" width="6.84375" style="361" customWidth="1"/>
    <col min="9410" max="9410" width="10.69140625" style="361" customWidth="1"/>
    <col min="9411" max="9411" width="13.3046875" style="361" customWidth="1"/>
    <col min="9412" max="9412" width="14.23046875" style="361" customWidth="1"/>
    <col min="9413" max="9413" width="19.23046875" style="361" customWidth="1"/>
    <col min="9414" max="9414" width="33.3046875" style="361" customWidth="1"/>
    <col min="9415" max="9415" width="35.3046875" style="361" customWidth="1"/>
    <col min="9416" max="9467" width="8.84375" style="361" customWidth="1"/>
    <col min="9468" max="9468" width="46.69140625" style="361" customWidth="1"/>
    <col min="9469" max="9478" width="8.84375" style="361"/>
    <col min="9479" max="9479" width="4.84375" style="361" customWidth="1"/>
    <col min="9480" max="9480" width="48.07421875" style="361" customWidth="1"/>
    <col min="9481" max="9481" width="6.3046875" style="361" bestFit="1" customWidth="1"/>
    <col min="9482" max="9482" width="10.69140625" style="361" customWidth="1"/>
    <col min="9483" max="9483" width="13.3046875" style="361" customWidth="1"/>
    <col min="9484" max="9484" width="17.84375" style="361" customWidth="1"/>
    <col min="9485" max="9485" width="28.07421875" style="361" customWidth="1"/>
    <col min="9486" max="9662" width="8.84375" style="361"/>
    <col min="9663" max="9663" width="4.84375" style="361" customWidth="1"/>
    <col min="9664" max="9664" width="49.84375" style="361" customWidth="1"/>
    <col min="9665" max="9665" width="6.84375" style="361" customWidth="1"/>
    <col min="9666" max="9666" width="10.69140625" style="361" customWidth="1"/>
    <col min="9667" max="9667" width="13.3046875" style="361" customWidth="1"/>
    <col min="9668" max="9668" width="14.23046875" style="361" customWidth="1"/>
    <col min="9669" max="9669" width="19.23046875" style="361" customWidth="1"/>
    <col min="9670" max="9670" width="33.3046875" style="361" customWidth="1"/>
    <col min="9671" max="9671" width="35.3046875" style="361" customWidth="1"/>
    <col min="9672" max="9723" width="8.84375" style="361" customWidth="1"/>
    <col min="9724" max="9724" width="46.69140625" style="361" customWidth="1"/>
    <col min="9725" max="9734" width="8.84375" style="361"/>
    <col min="9735" max="9735" width="4.84375" style="361" customWidth="1"/>
    <col min="9736" max="9736" width="48.07421875" style="361" customWidth="1"/>
    <col min="9737" max="9737" width="6.3046875" style="361" bestFit="1" customWidth="1"/>
    <col min="9738" max="9738" width="10.69140625" style="361" customWidth="1"/>
    <col min="9739" max="9739" width="13.3046875" style="361" customWidth="1"/>
    <col min="9740" max="9740" width="17.84375" style="361" customWidth="1"/>
    <col min="9741" max="9741" width="28.07421875" style="361" customWidth="1"/>
    <col min="9742" max="9918" width="8.84375" style="361"/>
    <col min="9919" max="9919" width="4.84375" style="361" customWidth="1"/>
    <col min="9920" max="9920" width="49.84375" style="361" customWidth="1"/>
    <col min="9921" max="9921" width="6.84375" style="361" customWidth="1"/>
    <col min="9922" max="9922" width="10.69140625" style="361" customWidth="1"/>
    <col min="9923" max="9923" width="13.3046875" style="361" customWidth="1"/>
    <col min="9924" max="9924" width="14.23046875" style="361" customWidth="1"/>
    <col min="9925" max="9925" width="19.23046875" style="361" customWidth="1"/>
    <col min="9926" max="9926" width="33.3046875" style="361" customWidth="1"/>
    <col min="9927" max="9927" width="35.3046875" style="361" customWidth="1"/>
    <col min="9928" max="9979" width="8.84375" style="361" customWidth="1"/>
    <col min="9980" max="9980" width="46.69140625" style="361" customWidth="1"/>
    <col min="9981" max="9990" width="8.84375" style="361"/>
    <col min="9991" max="9991" width="4.84375" style="361" customWidth="1"/>
    <col min="9992" max="9992" width="48.07421875" style="361" customWidth="1"/>
    <col min="9993" max="9993" width="6.3046875" style="361" bestFit="1" customWidth="1"/>
    <col min="9994" max="9994" width="10.69140625" style="361" customWidth="1"/>
    <col min="9995" max="9995" width="13.3046875" style="361" customWidth="1"/>
    <col min="9996" max="9996" width="17.84375" style="361" customWidth="1"/>
    <col min="9997" max="9997" width="28.07421875" style="361" customWidth="1"/>
    <col min="9998" max="10174" width="8.84375" style="361"/>
    <col min="10175" max="10175" width="4.84375" style="361" customWidth="1"/>
    <col min="10176" max="10176" width="49.84375" style="361" customWidth="1"/>
    <col min="10177" max="10177" width="6.84375" style="361" customWidth="1"/>
    <col min="10178" max="10178" width="10.69140625" style="361" customWidth="1"/>
    <col min="10179" max="10179" width="13.3046875" style="361" customWidth="1"/>
    <col min="10180" max="10180" width="14.23046875" style="361" customWidth="1"/>
    <col min="10181" max="10181" width="19.23046875" style="361" customWidth="1"/>
    <col min="10182" max="10182" width="33.3046875" style="361" customWidth="1"/>
    <col min="10183" max="10183" width="35.3046875" style="361" customWidth="1"/>
    <col min="10184" max="10235" width="8.84375" style="361" customWidth="1"/>
    <col min="10236" max="10236" width="46.69140625" style="361" customWidth="1"/>
    <col min="10237" max="10246" width="8.84375" style="361"/>
    <col min="10247" max="10247" width="4.84375" style="361" customWidth="1"/>
    <col min="10248" max="10248" width="48.07421875" style="361" customWidth="1"/>
    <col min="10249" max="10249" width="6.3046875" style="361" bestFit="1" customWidth="1"/>
    <col min="10250" max="10250" width="10.69140625" style="361" customWidth="1"/>
    <col min="10251" max="10251" width="13.3046875" style="361" customWidth="1"/>
    <col min="10252" max="10252" width="17.84375" style="361" customWidth="1"/>
    <col min="10253" max="10253" width="28.07421875" style="361" customWidth="1"/>
    <col min="10254" max="10430" width="8.84375" style="361"/>
    <col min="10431" max="10431" width="4.84375" style="361" customWidth="1"/>
    <col min="10432" max="10432" width="49.84375" style="361" customWidth="1"/>
    <col min="10433" max="10433" width="6.84375" style="361" customWidth="1"/>
    <col min="10434" max="10434" width="10.69140625" style="361" customWidth="1"/>
    <col min="10435" max="10435" width="13.3046875" style="361" customWidth="1"/>
    <col min="10436" max="10436" width="14.23046875" style="361" customWidth="1"/>
    <col min="10437" max="10437" width="19.23046875" style="361" customWidth="1"/>
    <col min="10438" max="10438" width="33.3046875" style="361" customWidth="1"/>
    <col min="10439" max="10439" width="35.3046875" style="361" customWidth="1"/>
    <col min="10440" max="10491" width="8.84375" style="361" customWidth="1"/>
    <col min="10492" max="10492" width="46.69140625" style="361" customWidth="1"/>
    <col min="10493" max="10502" width="8.84375" style="361"/>
    <col min="10503" max="10503" width="4.84375" style="361" customWidth="1"/>
    <col min="10504" max="10504" width="48.07421875" style="361" customWidth="1"/>
    <col min="10505" max="10505" width="6.3046875" style="361" bestFit="1" customWidth="1"/>
    <col min="10506" max="10506" width="10.69140625" style="361" customWidth="1"/>
    <col min="10507" max="10507" width="13.3046875" style="361" customWidth="1"/>
    <col min="10508" max="10508" width="17.84375" style="361" customWidth="1"/>
    <col min="10509" max="10509" width="28.07421875" style="361" customWidth="1"/>
    <col min="10510" max="10686" width="8.84375" style="361"/>
    <col min="10687" max="10687" width="4.84375" style="361" customWidth="1"/>
    <col min="10688" max="10688" width="49.84375" style="361" customWidth="1"/>
    <col min="10689" max="10689" width="6.84375" style="361" customWidth="1"/>
    <col min="10690" max="10690" width="10.69140625" style="361" customWidth="1"/>
    <col min="10691" max="10691" width="13.3046875" style="361" customWidth="1"/>
    <col min="10692" max="10692" width="14.23046875" style="361" customWidth="1"/>
    <col min="10693" max="10693" width="19.23046875" style="361" customWidth="1"/>
    <col min="10694" max="10694" width="33.3046875" style="361" customWidth="1"/>
    <col min="10695" max="10695" width="35.3046875" style="361" customWidth="1"/>
    <col min="10696" max="10747" width="8.84375" style="361" customWidth="1"/>
    <col min="10748" max="10748" width="46.69140625" style="361" customWidth="1"/>
    <col min="10749" max="10758" width="8.84375" style="361"/>
    <col min="10759" max="10759" width="4.84375" style="361" customWidth="1"/>
    <col min="10760" max="10760" width="48.07421875" style="361" customWidth="1"/>
    <col min="10761" max="10761" width="6.3046875" style="361" bestFit="1" customWidth="1"/>
    <col min="10762" max="10762" width="10.69140625" style="361" customWidth="1"/>
    <col min="10763" max="10763" width="13.3046875" style="361" customWidth="1"/>
    <col min="10764" max="10764" width="17.84375" style="361" customWidth="1"/>
    <col min="10765" max="10765" width="28.07421875" style="361" customWidth="1"/>
    <col min="10766" max="10942" width="8.84375" style="361"/>
    <col min="10943" max="10943" width="4.84375" style="361" customWidth="1"/>
    <col min="10944" max="10944" width="49.84375" style="361" customWidth="1"/>
    <col min="10945" max="10945" width="6.84375" style="361" customWidth="1"/>
    <col min="10946" max="10946" width="10.69140625" style="361" customWidth="1"/>
    <col min="10947" max="10947" width="13.3046875" style="361" customWidth="1"/>
    <col min="10948" max="10948" width="14.23046875" style="361" customWidth="1"/>
    <col min="10949" max="10949" width="19.23046875" style="361" customWidth="1"/>
    <col min="10950" max="10950" width="33.3046875" style="361" customWidth="1"/>
    <col min="10951" max="10951" width="35.3046875" style="361" customWidth="1"/>
    <col min="10952" max="11003" width="8.84375" style="361" customWidth="1"/>
    <col min="11004" max="11004" width="46.69140625" style="361" customWidth="1"/>
    <col min="11005" max="11014" width="8.84375" style="361"/>
    <col min="11015" max="11015" width="4.84375" style="361" customWidth="1"/>
    <col min="11016" max="11016" width="48.07421875" style="361" customWidth="1"/>
    <col min="11017" max="11017" width="6.3046875" style="361" bestFit="1" customWidth="1"/>
    <col min="11018" max="11018" width="10.69140625" style="361" customWidth="1"/>
    <col min="11019" max="11019" width="13.3046875" style="361" customWidth="1"/>
    <col min="11020" max="11020" width="17.84375" style="361" customWidth="1"/>
    <col min="11021" max="11021" width="28.07421875" style="361" customWidth="1"/>
    <col min="11022" max="11198" width="8.84375" style="361"/>
    <col min="11199" max="11199" width="4.84375" style="361" customWidth="1"/>
    <col min="11200" max="11200" width="49.84375" style="361" customWidth="1"/>
    <col min="11201" max="11201" width="6.84375" style="361" customWidth="1"/>
    <col min="11202" max="11202" width="10.69140625" style="361" customWidth="1"/>
    <col min="11203" max="11203" width="13.3046875" style="361" customWidth="1"/>
    <col min="11204" max="11204" width="14.23046875" style="361" customWidth="1"/>
    <col min="11205" max="11205" width="19.23046875" style="361" customWidth="1"/>
    <col min="11206" max="11206" width="33.3046875" style="361" customWidth="1"/>
    <col min="11207" max="11207" width="35.3046875" style="361" customWidth="1"/>
    <col min="11208" max="11259" width="8.84375" style="361" customWidth="1"/>
    <col min="11260" max="11260" width="46.69140625" style="361" customWidth="1"/>
    <col min="11261" max="11270" width="8.84375" style="361"/>
    <col min="11271" max="11271" width="4.84375" style="361" customWidth="1"/>
    <col min="11272" max="11272" width="48.07421875" style="361" customWidth="1"/>
    <col min="11273" max="11273" width="6.3046875" style="361" bestFit="1" customWidth="1"/>
    <col min="11274" max="11274" width="10.69140625" style="361" customWidth="1"/>
    <col min="11275" max="11275" width="13.3046875" style="361" customWidth="1"/>
    <col min="11276" max="11276" width="17.84375" style="361" customWidth="1"/>
    <col min="11277" max="11277" width="28.07421875" style="361" customWidth="1"/>
    <col min="11278" max="11454" width="8.84375" style="361"/>
    <col min="11455" max="11455" width="4.84375" style="361" customWidth="1"/>
    <col min="11456" max="11456" width="49.84375" style="361" customWidth="1"/>
    <col min="11457" max="11457" width="6.84375" style="361" customWidth="1"/>
    <col min="11458" max="11458" width="10.69140625" style="361" customWidth="1"/>
    <col min="11459" max="11459" width="13.3046875" style="361" customWidth="1"/>
    <col min="11460" max="11460" width="14.23046875" style="361" customWidth="1"/>
    <col min="11461" max="11461" width="19.23046875" style="361" customWidth="1"/>
    <col min="11462" max="11462" width="33.3046875" style="361" customWidth="1"/>
    <col min="11463" max="11463" width="35.3046875" style="361" customWidth="1"/>
    <col min="11464" max="11515" width="8.84375" style="361" customWidth="1"/>
    <col min="11516" max="11516" width="46.69140625" style="361" customWidth="1"/>
    <col min="11517" max="11526" width="8.84375" style="361"/>
    <col min="11527" max="11527" width="4.84375" style="361" customWidth="1"/>
    <col min="11528" max="11528" width="48.07421875" style="361" customWidth="1"/>
    <col min="11529" max="11529" width="6.3046875" style="361" bestFit="1" customWidth="1"/>
    <col min="11530" max="11530" width="10.69140625" style="361" customWidth="1"/>
    <col min="11531" max="11531" width="13.3046875" style="361" customWidth="1"/>
    <col min="11532" max="11532" width="17.84375" style="361" customWidth="1"/>
    <col min="11533" max="11533" width="28.07421875" style="361" customWidth="1"/>
    <col min="11534" max="11710" width="8.84375" style="361"/>
    <col min="11711" max="11711" width="4.84375" style="361" customWidth="1"/>
    <col min="11712" max="11712" width="49.84375" style="361" customWidth="1"/>
    <col min="11713" max="11713" width="6.84375" style="361" customWidth="1"/>
    <col min="11714" max="11714" width="10.69140625" style="361" customWidth="1"/>
    <col min="11715" max="11715" width="13.3046875" style="361" customWidth="1"/>
    <col min="11716" max="11716" width="14.23046875" style="361" customWidth="1"/>
    <col min="11717" max="11717" width="19.23046875" style="361" customWidth="1"/>
    <col min="11718" max="11718" width="33.3046875" style="361" customWidth="1"/>
    <col min="11719" max="11719" width="35.3046875" style="361" customWidth="1"/>
    <col min="11720" max="11771" width="8.84375" style="361" customWidth="1"/>
    <col min="11772" max="11772" width="46.69140625" style="361" customWidth="1"/>
    <col min="11773" max="11782" width="8.84375" style="361"/>
    <col min="11783" max="11783" width="4.84375" style="361" customWidth="1"/>
    <col min="11784" max="11784" width="48.07421875" style="361" customWidth="1"/>
    <col min="11785" max="11785" width="6.3046875" style="361" bestFit="1" customWidth="1"/>
    <col min="11786" max="11786" width="10.69140625" style="361" customWidth="1"/>
    <col min="11787" max="11787" width="13.3046875" style="361" customWidth="1"/>
    <col min="11788" max="11788" width="17.84375" style="361" customWidth="1"/>
    <col min="11789" max="11789" width="28.07421875" style="361" customWidth="1"/>
    <col min="11790" max="11966" width="8.84375" style="361"/>
    <col min="11967" max="11967" width="4.84375" style="361" customWidth="1"/>
    <col min="11968" max="11968" width="49.84375" style="361" customWidth="1"/>
    <col min="11969" max="11969" width="6.84375" style="361" customWidth="1"/>
    <col min="11970" max="11970" width="10.69140625" style="361" customWidth="1"/>
    <col min="11971" max="11971" width="13.3046875" style="361" customWidth="1"/>
    <col min="11972" max="11972" width="14.23046875" style="361" customWidth="1"/>
    <col min="11973" max="11973" width="19.23046875" style="361" customWidth="1"/>
    <col min="11974" max="11974" width="33.3046875" style="361" customWidth="1"/>
    <col min="11975" max="11975" width="35.3046875" style="361" customWidth="1"/>
    <col min="11976" max="12027" width="8.84375" style="361" customWidth="1"/>
    <col min="12028" max="12028" width="46.69140625" style="361" customWidth="1"/>
    <col min="12029" max="12038" width="8.84375" style="361"/>
    <col min="12039" max="12039" width="4.84375" style="361" customWidth="1"/>
    <col min="12040" max="12040" width="48.07421875" style="361" customWidth="1"/>
    <col min="12041" max="12041" width="6.3046875" style="361" bestFit="1" customWidth="1"/>
    <col min="12042" max="12042" width="10.69140625" style="361" customWidth="1"/>
    <col min="12043" max="12043" width="13.3046875" style="361" customWidth="1"/>
    <col min="12044" max="12044" width="17.84375" style="361" customWidth="1"/>
    <col min="12045" max="12045" width="28.07421875" style="361" customWidth="1"/>
    <col min="12046" max="12222" width="8.84375" style="361"/>
    <col min="12223" max="12223" width="4.84375" style="361" customWidth="1"/>
    <col min="12224" max="12224" width="49.84375" style="361" customWidth="1"/>
    <col min="12225" max="12225" width="6.84375" style="361" customWidth="1"/>
    <col min="12226" max="12226" width="10.69140625" style="361" customWidth="1"/>
    <col min="12227" max="12227" width="13.3046875" style="361" customWidth="1"/>
    <col min="12228" max="12228" width="14.23046875" style="361" customWidth="1"/>
    <col min="12229" max="12229" width="19.23046875" style="361" customWidth="1"/>
    <col min="12230" max="12230" width="33.3046875" style="361" customWidth="1"/>
    <col min="12231" max="12231" width="35.3046875" style="361" customWidth="1"/>
    <col min="12232" max="12283" width="8.84375" style="361" customWidth="1"/>
    <col min="12284" max="12284" width="46.69140625" style="361" customWidth="1"/>
    <col min="12285" max="12294" width="8.84375" style="361"/>
    <col min="12295" max="12295" width="4.84375" style="361" customWidth="1"/>
    <col min="12296" max="12296" width="48.07421875" style="361" customWidth="1"/>
    <col min="12297" max="12297" width="6.3046875" style="361" bestFit="1" customWidth="1"/>
    <col min="12298" max="12298" width="10.69140625" style="361" customWidth="1"/>
    <col min="12299" max="12299" width="13.3046875" style="361" customWidth="1"/>
    <col min="12300" max="12300" width="17.84375" style="361" customWidth="1"/>
    <col min="12301" max="12301" width="28.07421875" style="361" customWidth="1"/>
    <col min="12302" max="12478" width="8.84375" style="361"/>
    <col min="12479" max="12479" width="4.84375" style="361" customWidth="1"/>
    <col min="12480" max="12480" width="49.84375" style="361" customWidth="1"/>
    <col min="12481" max="12481" width="6.84375" style="361" customWidth="1"/>
    <col min="12482" max="12482" width="10.69140625" style="361" customWidth="1"/>
    <col min="12483" max="12483" width="13.3046875" style="361" customWidth="1"/>
    <col min="12484" max="12484" width="14.23046875" style="361" customWidth="1"/>
    <col min="12485" max="12485" width="19.23046875" style="361" customWidth="1"/>
    <col min="12486" max="12486" width="33.3046875" style="361" customWidth="1"/>
    <col min="12487" max="12487" width="35.3046875" style="361" customWidth="1"/>
    <col min="12488" max="12539" width="8.84375" style="361" customWidth="1"/>
    <col min="12540" max="12540" width="46.69140625" style="361" customWidth="1"/>
    <col min="12541" max="12550" width="8.84375" style="361"/>
    <col min="12551" max="12551" width="4.84375" style="361" customWidth="1"/>
    <col min="12552" max="12552" width="48.07421875" style="361" customWidth="1"/>
    <col min="12553" max="12553" width="6.3046875" style="361" bestFit="1" customWidth="1"/>
    <col min="12554" max="12554" width="10.69140625" style="361" customWidth="1"/>
    <col min="12555" max="12555" width="13.3046875" style="361" customWidth="1"/>
    <col min="12556" max="12556" width="17.84375" style="361" customWidth="1"/>
    <col min="12557" max="12557" width="28.07421875" style="361" customWidth="1"/>
    <col min="12558" max="12734" width="8.84375" style="361"/>
    <col min="12735" max="12735" width="4.84375" style="361" customWidth="1"/>
    <col min="12736" max="12736" width="49.84375" style="361" customWidth="1"/>
    <col min="12737" max="12737" width="6.84375" style="361" customWidth="1"/>
    <col min="12738" max="12738" width="10.69140625" style="361" customWidth="1"/>
    <col min="12739" max="12739" width="13.3046875" style="361" customWidth="1"/>
    <col min="12740" max="12740" width="14.23046875" style="361" customWidth="1"/>
    <col min="12741" max="12741" width="19.23046875" style="361" customWidth="1"/>
    <col min="12742" max="12742" width="33.3046875" style="361" customWidth="1"/>
    <col min="12743" max="12743" width="35.3046875" style="361" customWidth="1"/>
    <col min="12744" max="12795" width="8.84375" style="361" customWidth="1"/>
    <col min="12796" max="12796" width="46.69140625" style="361" customWidth="1"/>
    <col min="12797" max="12806" width="8.84375" style="361"/>
    <col min="12807" max="12807" width="4.84375" style="361" customWidth="1"/>
    <col min="12808" max="12808" width="48.07421875" style="361" customWidth="1"/>
    <col min="12809" max="12809" width="6.3046875" style="361" bestFit="1" customWidth="1"/>
    <col min="12810" max="12810" width="10.69140625" style="361" customWidth="1"/>
    <col min="12811" max="12811" width="13.3046875" style="361" customWidth="1"/>
    <col min="12812" max="12812" width="17.84375" style="361" customWidth="1"/>
    <col min="12813" max="12813" width="28.07421875" style="361" customWidth="1"/>
    <col min="12814" max="12990" width="8.84375" style="361"/>
    <col min="12991" max="12991" width="4.84375" style="361" customWidth="1"/>
    <col min="12992" max="12992" width="49.84375" style="361" customWidth="1"/>
    <col min="12993" max="12993" width="6.84375" style="361" customWidth="1"/>
    <col min="12994" max="12994" width="10.69140625" style="361" customWidth="1"/>
    <col min="12995" max="12995" width="13.3046875" style="361" customWidth="1"/>
    <col min="12996" max="12996" width="14.23046875" style="361" customWidth="1"/>
    <col min="12997" max="12997" width="19.23046875" style="361" customWidth="1"/>
    <col min="12998" max="12998" width="33.3046875" style="361" customWidth="1"/>
    <col min="12999" max="12999" width="35.3046875" style="361" customWidth="1"/>
    <col min="13000" max="13051" width="8.84375" style="361" customWidth="1"/>
    <col min="13052" max="13052" width="46.69140625" style="361" customWidth="1"/>
    <col min="13053" max="13062" width="8.84375" style="361"/>
    <col min="13063" max="13063" width="4.84375" style="361" customWidth="1"/>
    <col min="13064" max="13064" width="48.07421875" style="361" customWidth="1"/>
    <col min="13065" max="13065" width="6.3046875" style="361" bestFit="1" customWidth="1"/>
    <col min="13066" max="13066" width="10.69140625" style="361" customWidth="1"/>
    <col min="13067" max="13067" width="13.3046875" style="361" customWidth="1"/>
    <col min="13068" max="13068" width="17.84375" style="361" customWidth="1"/>
    <col min="13069" max="13069" width="28.07421875" style="361" customWidth="1"/>
    <col min="13070" max="13246" width="8.84375" style="361"/>
    <col min="13247" max="13247" width="4.84375" style="361" customWidth="1"/>
    <col min="13248" max="13248" width="49.84375" style="361" customWidth="1"/>
    <col min="13249" max="13249" width="6.84375" style="361" customWidth="1"/>
    <col min="13250" max="13250" width="10.69140625" style="361" customWidth="1"/>
    <col min="13251" max="13251" width="13.3046875" style="361" customWidth="1"/>
    <col min="13252" max="13252" width="14.23046875" style="361" customWidth="1"/>
    <col min="13253" max="13253" width="19.23046875" style="361" customWidth="1"/>
    <col min="13254" max="13254" width="33.3046875" style="361" customWidth="1"/>
    <col min="13255" max="13255" width="35.3046875" style="361" customWidth="1"/>
    <col min="13256" max="13307" width="8.84375" style="361" customWidth="1"/>
    <col min="13308" max="13308" width="46.69140625" style="361" customWidth="1"/>
    <col min="13309" max="13318" width="8.84375" style="361"/>
    <col min="13319" max="13319" width="4.84375" style="361" customWidth="1"/>
    <col min="13320" max="13320" width="48.07421875" style="361" customWidth="1"/>
    <col min="13321" max="13321" width="6.3046875" style="361" bestFit="1" customWidth="1"/>
    <col min="13322" max="13322" width="10.69140625" style="361" customWidth="1"/>
    <col min="13323" max="13323" width="13.3046875" style="361" customWidth="1"/>
    <col min="13324" max="13324" width="17.84375" style="361" customWidth="1"/>
    <col min="13325" max="13325" width="28.07421875" style="361" customWidth="1"/>
    <col min="13326" max="13502" width="8.84375" style="361"/>
    <col min="13503" max="13503" width="4.84375" style="361" customWidth="1"/>
    <col min="13504" max="13504" width="49.84375" style="361" customWidth="1"/>
    <col min="13505" max="13505" width="6.84375" style="361" customWidth="1"/>
    <col min="13506" max="13506" width="10.69140625" style="361" customWidth="1"/>
    <col min="13507" max="13507" width="13.3046875" style="361" customWidth="1"/>
    <col min="13508" max="13508" width="14.23046875" style="361" customWidth="1"/>
    <col min="13509" max="13509" width="19.23046875" style="361" customWidth="1"/>
    <col min="13510" max="13510" width="33.3046875" style="361" customWidth="1"/>
    <col min="13511" max="13511" width="35.3046875" style="361" customWidth="1"/>
    <col min="13512" max="13563" width="8.84375" style="361" customWidth="1"/>
    <col min="13564" max="13564" width="46.69140625" style="361" customWidth="1"/>
    <col min="13565" max="13574" width="8.84375" style="361"/>
    <col min="13575" max="13575" width="4.84375" style="361" customWidth="1"/>
    <col min="13576" max="13576" width="48.07421875" style="361" customWidth="1"/>
    <col min="13577" max="13577" width="6.3046875" style="361" bestFit="1" customWidth="1"/>
    <col min="13578" max="13578" width="10.69140625" style="361" customWidth="1"/>
    <col min="13579" max="13579" width="13.3046875" style="361" customWidth="1"/>
    <col min="13580" max="13580" width="17.84375" style="361" customWidth="1"/>
    <col min="13581" max="13581" width="28.07421875" style="361" customWidth="1"/>
    <col min="13582" max="13758" width="8.84375" style="361"/>
    <col min="13759" max="13759" width="4.84375" style="361" customWidth="1"/>
    <col min="13760" max="13760" width="49.84375" style="361" customWidth="1"/>
    <col min="13761" max="13761" width="6.84375" style="361" customWidth="1"/>
    <col min="13762" max="13762" width="10.69140625" style="361" customWidth="1"/>
    <col min="13763" max="13763" width="13.3046875" style="361" customWidth="1"/>
    <col min="13764" max="13764" width="14.23046875" style="361" customWidth="1"/>
    <col min="13765" max="13765" width="19.23046875" style="361" customWidth="1"/>
    <col min="13766" max="13766" width="33.3046875" style="361" customWidth="1"/>
    <col min="13767" max="13767" width="35.3046875" style="361" customWidth="1"/>
    <col min="13768" max="13819" width="8.84375" style="361" customWidth="1"/>
    <col min="13820" max="13820" width="46.69140625" style="361" customWidth="1"/>
    <col min="13821" max="13830" width="8.84375" style="361"/>
    <col min="13831" max="13831" width="4.84375" style="361" customWidth="1"/>
    <col min="13832" max="13832" width="48.07421875" style="361" customWidth="1"/>
    <col min="13833" max="13833" width="6.3046875" style="361" bestFit="1" customWidth="1"/>
    <col min="13834" max="13834" width="10.69140625" style="361" customWidth="1"/>
    <col min="13835" max="13835" width="13.3046875" style="361" customWidth="1"/>
    <col min="13836" max="13836" width="17.84375" style="361" customWidth="1"/>
    <col min="13837" max="13837" width="28.07421875" style="361" customWidth="1"/>
    <col min="13838" max="14014" width="8.84375" style="361"/>
    <col min="14015" max="14015" width="4.84375" style="361" customWidth="1"/>
    <col min="14016" max="14016" width="49.84375" style="361" customWidth="1"/>
    <col min="14017" max="14017" width="6.84375" style="361" customWidth="1"/>
    <col min="14018" max="14018" width="10.69140625" style="361" customWidth="1"/>
    <col min="14019" max="14019" width="13.3046875" style="361" customWidth="1"/>
    <col min="14020" max="14020" width="14.23046875" style="361" customWidth="1"/>
    <col min="14021" max="14021" width="19.23046875" style="361" customWidth="1"/>
    <col min="14022" max="14022" width="33.3046875" style="361" customWidth="1"/>
    <col min="14023" max="14023" width="35.3046875" style="361" customWidth="1"/>
    <col min="14024" max="14075" width="8.84375" style="361" customWidth="1"/>
    <col min="14076" max="14076" width="46.69140625" style="361" customWidth="1"/>
    <col min="14077" max="14086" width="8.84375" style="361"/>
    <col min="14087" max="14087" width="4.84375" style="361" customWidth="1"/>
    <col min="14088" max="14088" width="48.07421875" style="361" customWidth="1"/>
    <col min="14089" max="14089" width="6.3046875" style="361" bestFit="1" customWidth="1"/>
    <col min="14090" max="14090" width="10.69140625" style="361" customWidth="1"/>
    <col min="14091" max="14091" width="13.3046875" style="361" customWidth="1"/>
    <col min="14092" max="14092" width="17.84375" style="361" customWidth="1"/>
    <col min="14093" max="14093" width="28.07421875" style="361" customWidth="1"/>
    <col min="14094" max="14270" width="8.84375" style="361"/>
    <col min="14271" max="14271" width="4.84375" style="361" customWidth="1"/>
    <col min="14272" max="14272" width="49.84375" style="361" customWidth="1"/>
    <col min="14273" max="14273" width="6.84375" style="361" customWidth="1"/>
    <col min="14274" max="14274" width="10.69140625" style="361" customWidth="1"/>
    <col min="14275" max="14275" width="13.3046875" style="361" customWidth="1"/>
    <col min="14276" max="14276" width="14.23046875" style="361" customWidth="1"/>
    <col min="14277" max="14277" width="19.23046875" style="361" customWidth="1"/>
    <col min="14278" max="14278" width="33.3046875" style="361" customWidth="1"/>
    <col min="14279" max="14279" width="35.3046875" style="361" customWidth="1"/>
    <col min="14280" max="14331" width="8.84375" style="361" customWidth="1"/>
    <col min="14332" max="14332" width="46.69140625" style="361" customWidth="1"/>
    <col min="14333" max="14342" width="8.84375" style="361"/>
    <col min="14343" max="14343" width="4.84375" style="361" customWidth="1"/>
    <col min="14344" max="14344" width="48.07421875" style="361" customWidth="1"/>
    <col min="14345" max="14345" width="6.3046875" style="361" bestFit="1" customWidth="1"/>
    <col min="14346" max="14346" width="10.69140625" style="361" customWidth="1"/>
    <col min="14347" max="14347" width="13.3046875" style="361" customWidth="1"/>
    <col min="14348" max="14348" width="17.84375" style="361" customWidth="1"/>
    <col min="14349" max="14349" width="28.07421875" style="361" customWidth="1"/>
    <col min="14350" max="14526" width="8.84375" style="361"/>
    <col min="14527" max="14527" width="4.84375" style="361" customWidth="1"/>
    <col min="14528" max="14528" width="49.84375" style="361" customWidth="1"/>
    <col min="14529" max="14529" width="6.84375" style="361" customWidth="1"/>
    <col min="14530" max="14530" width="10.69140625" style="361" customWidth="1"/>
    <col min="14531" max="14531" width="13.3046875" style="361" customWidth="1"/>
    <col min="14532" max="14532" width="14.23046875" style="361" customWidth="1"/>
    <col min="14533" max="14533" width="19.23046875" style="361" customWidth="1"/>
    <col min="14534" max="14534" width="33.3046875" style="361" customWidth="1"/>
    <col min="14535" max="14535" width="35.3046875" style="361" customWidth="1"/>
    <col min="14536" max="14587" width="8.84375" style="361" customWidth="1"/>
    <col min="14588" max="14588" width="46.69140625" style="361" customWidth="1"/>
    <col min="14589" max="14598" width="8.84375" style="361"/>
    <col min="14599" max="14599" width="4.84375" style="361" customWidth="1"/>
    <col min="14600" max="14600" width="48.07421875" style="361" customWidth="1"/>
    <col min="14601" max="14601" width="6.3046875" style="361" bestFit="1" customWidth="1"/>
    <col min="14602" max="14602" width="10.69140625" style="361" customWidth="1"/>
    <col min="14603" max="14603" width="13.3046875" style="361" customWidth="1"/>
    <col min="14604" max="14604" width="17.84375" style="361" customWidth="1"/>
    <col min="14605" max="14605" width="28.07421875" style="361" customWidth="1"/>
    <col min="14606" max="14782" width="8.84375" style="361"/>
    <col min="14783" max="14783" width="4.84375" style="361" customWidth="1"/>
    <col min="14784" max="14784" width="49.84375" style="361" customWidth="1"/>
    <col min="14785" max="14785" width="6.84375" style="361" customWidth="1"/>
    <col min="14786" max="14786" width="10.69140625" style="361" customWidth="1"/>
    <col min="14787" max="14787" width="13.3046875" style="361" customWidth="1"/>
    <col min="14788" max="14788" width="14.23046875" style="361" customWidth="1"/>
    <col min="14789" max="14789" width="19.23046875" style="361" customWidth="1"/>
    <col min="14790" max="14790" width="33.3046875" style="361" customWidth="1"/>
    <col min="14791" max="14791" width="35.3046875" style="361" customWidth="1"/>
    <col min="14792" max="14843" width="8.84375" style="361" customWidth="1"/>
    <col min="14844" max="14844" width="46.69140625" style="361" customWidth="1"/>
    <col min="14845" max="14854" width="8.84375" style="361"/>
    <col min="14855" max="14855" width="4.84375" style="361" customWidth="1"/>
    <col min="14856" max="14856" width="48.07421875" style="361" customWidth="1"/>
    <col min="14857" max="14857" width="6.3046875" style="361" bestFit="1" customWidth="1"/>
    <col min="14858" max="14858" width="10.69140625" style="361" customWidth="1"/>
    <col min="14859" max="14859" width="13.3046875" style="361" customWidth="1"/>
    <col min="14860" max="14860" width="17.84375" style="361" customWidth="1"/>
    <col min="14861" max="14861" width="28.07421875" style="361" customWidth="1"/>
    <col min="14862" max="15038" width="8.84375" style="361"/>
    <col min="15039" max="15039" width="4.84375" style="361" customWidth="1"/>
    <col min="15040" max="15040" width="49.84375" style="361" customWidth="1"/>
    <col min="15041" max="15041" width="6.84375" style="361" customWidth="1"/>
    <col min="15042" max="15042" width="10.69140625" style="361" customWidth="1"/>
    <col min="15043" max="15043" width="13.3046875" style="361" customWidth="1"/>
    <col min="15044" max="15044" width="14.23046875" style="361" customWidth="1"/>
    <col min="15045" max="15045" width="19.23046875" style="361" customWidth="1"/>
    <col min="15046" max="15046" width="33.3046875" style="361" customWidth="1"/>
    <col min="15047" max="15047" width="35.3046875" style="361" customWidth="1"/>
    <col min="15048" max="15099" width="8.84375" style="361" customWidth="1"/>
    <col min="15100" max="15100" width="46.69140625" style="361" customWidth="1"/>
    <col min="15101" max="15110" width="8.84375" style="361"/>
    <col min="15111" max="15111" width="4.84375" style="361" customWidth="1"/>
    <col min="15112" max="15112" width="48.07421875" style="361" customWidth="1"/>
    <col min="15113" max="15113" width="6.3046875" style="361" bestFit="1" customWidth="1"/>
    <col min="15114" max="15114" width="10.69140625" style="361" customWidth="1"/>
    <col min="15115" max="15115" width="13.3046875" style="361" customWidth="1"/>
    <col min="15116" max="15116" width="17.84375" style="361" customWidth="1"/>
    <col min="15117" max="15117" width="28.07421875" style="361" customWidth="1"/>
    <col min="15118" max="15294" width="8.84375" style="361"/>
    <col min="15295" max="15295" width="4.84375" style="361" customWidth="1"/>
    <col min="15296" max="15296" width="49.84375" style="361" customWidth="1"/>
    <col min="15297" max="15297" width="6.84375" style="361" customWidth="1"/>
    <col min="15298" max="15298" width="10.69140625" style="361" customWidth="1"/>
    <col min="15299" max="15299" width="13.3046875" style="361" customWidth="1"/>
    <col min="15300" max="15300" width="14.23046875" style="361" customWidth="1"/>
    <col min="15301" max="15301" width="19.23046875" style="361" customWidth="1"/>
    <col min="15302" max="15302" width="33.3046875" style="361" customWidth="1"/>
    <col min="15303" max="15303" width="35.3046875" style="361" customWidth="1"/>
    <col min="15304" max="15355" width="8.84375" style="361" customWidth="1"/>
    <col min="15356" max="15356" width="46.69140625" style="361" customWidth="1"/>
    <col min="15357" max="15366" width="8.84375" style="361"/>
    <col min="15367" max="15367" width="4.84375" style="361" customWidth="1"/>
    <col min="15368" max="15368" width="48.07421875" style="361" customWidth="1"/>
    <col min="15369" max="15369" width="6.3046875" style="361" bestFit="1" customWidth="1"/>
    <col min="15370" max="15370" width="10.69140625" style="361" customWidth="1"/>
    <col min="15371" max="15371" width="13.3046875" style="361" customWidth="1"/>
    <col min="15372" max="15372" width="17.84375" style="361" customWidth="1"/>
    <col min="15373" max="15373" width="28.07421875" style="361" customWidth="1"/>
    <col min="15374" max="15550" width="8.84375" style="361"/>
    <col min="15551" max="15551" width="4.84375" style="361" customWidth="1"/>
    <col min="15552" max="15552" width="49.84375" style="361" customWidth="1"/>
    <col min="15553" max="15553" width="6.84375" style="361" customWidth="1"/>
    <col min="15554" max="15554" width="10.69140625" style="361" customWidth="1"/>
    <col min="15555" max="15555" width="13.3046875" style="361" customWidth="1"/>
    <col min="15556" max="15556" width="14.23046875" style="361" customWidth="1"/>
    <col min="15557" max="15557" width="19.23046875" style="361" customWidth="1"/>
    <col min="15558" max="15558" width="33.3046875" style="361" customWidth="1"/>
    <col min="15559" max="15559" width="35.3046875" style="361" customWidth="1"/>
    <col min="15560" max="15611" width="8.84375" style="361" customWidth="1"/>
    <col min="15612" max="15612" width="46.69140625" style="361" customWidth="1"/>
    <col min="15613" max="15622" width="8.84375" style="361"/>
    <col min="15623" max="15623" width="4.84375" style="361" customWidth="1"/>
    <col min="15624" max="15624" width="48.07421875" style="361" customWidth="1"/>
    <col min="15625" max="15625" width="6.3046875" style="361" bestFit="1" customWidth="1"/>
    <col min="15626" max="15626" width="10.69140625" style="361" customWidth="1"/>
    <col min="15627" max="15627" width="13.3046875" style="361" customWidth="1"/>
    <col min="15628" max="15628" width="17.84375" style="361" customWidth="1"/>
    <col min="15629" max="15629" width="28.07421875" style="361" customWidth="1"/>
    <col min="15630" max="15806" width="8.84375" style="361"/>
    <col min="15807" max="15807" width="4.84375" style="361" customWidth="1"/>
    <col min="15808" max="15808" width="49.84375" style="361" customWidth="1"/>
    <col min="15809" max="15809" width="6.84375" style="361" customWidth="1"/>
    <col min="15810" max="15810" width="10.69140625" style="361" customWidth="1"/>
    <col min="15811" max="15811" width="13.3046875" style="361" customWidth="1"/>
    <col min="15812" max="15812" width="14.23046875" style="361" customWidth="1"/>
    <col min="15813" max="15813" width="19.23046875" style="361" customWidth="1"/>
    <col min="15814" max="15814" width="33.3046875" style="361" customWidth="1"/>
    <col min="15815" max="15815" width="35.3046875" style="361" customWidth="1"/>
    <col min="15816" max="15867" width="8.84375" style="361" customWidth="1"/>
    <col min="15868" max="15868" width="46.69140625" style="361" customWidth="1"/>
    <col min="15869" max="15878" width="8.84375" style="361"/>
    <col min="15879" max="15879" width="4.84375" style="361" customWidth="1"/>
    <col min="15880" max="15880" width="48.07421875" style="361" customWidth="1"/>
    <col min="15881" max="15881" width="6.3046875" style="361" bestFit="1" customWidth="1"/>
    <col min="15882" max="15882" width="10.69140625" style="361" customWidth="1"/>
    <col min="15883" max="15883" width="13.3046875" style="361" customWidth="1"/>
    <col min="15884" max="15884" width="17.84375" style="361" customWidth="1"/>
    <col min="15885" max="15885" width="28.07421875" style="361" customWidth="1"/>
    <col min="15886" max="16062" width="8.84375" style="361"/>
    <col min="16063" max="16063" width="4.84375" style="361" customWidth="1"/>
    <col min="16064" max="16064" width="49.84375" style="361" customWidth="1"/>
    <col min="16065" max="16065" width="6.84375" style="361" customWidth="1"/>
    <col min="16066" max="16066" width="10.69140625" style="361" customWidth="1"/>
    <col min="16067" max="16067" width="13.3046875" style="361" customWidth="1"/>
    <col min="16068" max="16068" width="14.23046875" style="361" customWidth="1"/>
    <col min="16069" max="16069" width="19.23046875" style="361" customWidth="1"/>
    <col min="16070" max="16070" width="33.3046875" style="361" customWidth="1"/>
    <col min="16071" max="16071" width="35.3046875" style="361" customWidth="1"/>
    <col min="16072" max="16123" width="8.84375" style="361" customWidth="1"/>
    <col min="16124" max="16124" width="46.69140625" style="361" customWidth="1"/>
    <col min="16125" max="16134" width="8.84375" style="361"/>
    <col min="16135" max="16135" width="4.84375" style="361" customWidth="1"/>
    <col min="16136" max="16136" width="48.07421875" style="361" customWidth="1"/>
    <col min="16137" max="16137" width="6.3046875" style="361" bestFit="1" customWidth="1"/>
    <col min="16138" max="16138" width="10.69140625" style="361" customWidth="1"/>
    <col min="16139" max="16139" width="13.3046875" style="361" customWidth="1"/>
    <col min="16140" max="16140" width="17.84375" style="361" customWidth="1"/>
    <col min="16141" max="16141" width="28.07421875" style="361" customWidth="1"/>
    <col min="16142" max="16318" width="8.84375" style="361"/>
    <col min="16319" max="16319" width="4.84375" style="361" customWidth="1"/>
    <col min="16320" max="16320" width="49.84375" style="361" customWidth="1"/>
    <col min="16321" max="16321" width="6.84375" style="361" customWidth="1"/>
    <col min="16322" max="16322" width="10.69140625" style="361" customWidth="1"/>
    <col min="16323" max="16323" width="13.3046875" style="361" customWidth="1"/>
    <col min="16324" max="16324" width="14.23046875" style="361" customWidth="1"/>
    <col min="16325" max="16325" width="19.23046875" style="361" customWidth="1"/>
    <col min="16326" max="16326" width="33.3046875" style="361" customWidth="1"/>
    <col min="16327" max="16327" width="35.3046875" style="361" customWidth="1"/>
    <col min="16328" max="16379" width="8.84375" style="361" customWidth="1"/>
    <col min="16380" max="16380" width="46.69140625" style="361" customWidth="1"/>
    <col min="16381" max="16384" width="8.84375" style="361"/>
  </cols>
  <sheetData>
    <row r="1" spans="1:63" ht="17.5">
      <c r="A1" s="1121"/>
      <c r="B1" s="1121"/>
      <c r="C1" s="1121"/>
      <c r="D1" s="1121"/>
      <c r="E1" s="1121"/>
      <c r="F1" s="1121"/>
      <c r="G1" s="1121"/>
      <c r="H1" s="1121"/>
      <c r="I1" s="1121"/>
      <c r="J1" s="1121"/>
      <c r="K1" s="1121"/>
      <c r="L1" s="505"/>
      <c r="M1" s="505"/>
    </row>
    <row r="2" spans="1:63">
      <c r="A2" s="1122" t="s">
        <v>720</v>
      </c>
      <c r="B2" s="1122"/>
      <c r="C2" s="1122"/>
      <c r="D2" s="1122"/>
      <c r="E2" s="1122"/>
      <c r="F2" s="1122"/>
      <c r="G2" s="1122"/>
      <c r="H2" s="1122"/>
      <c r="I2" s="1122"/>
      <c r="J2" s="1122"/>
      <c r="K2" s="1122"/>
      <c r="L2" s="506"/>
      <c r="M2" s="506"/>
    </row>
    <row r="3" spans="1:63">
      <c r="A3" s="1123" t="s">
        <v>343</v>
      </c>
      <c r="B3" s="1123"/>
      <c r="C3" s="1123"/>
      <c r="D3" s="1123"/>
      <c r="E3" s="1123"/>
      <c r="F3" s="1123"/>
      <c r="G3" s="1123"/>
      <c r="H3" s="1123"/>
      <c r="I3" s="1123"/>
      <c r="J3" s="1123"/>
      <c r="K3" s="1123"/>
      <c r="L3" s="507"/>
      <c r="M3" s="507"/>
    </row>
    <row r="4" spans="1:63" s="365" customFormat="1" ht="45">
      <c r="A4" s="362" t="s">
        <v>0</v>
      </c>
      <c r="B4" s="363" t="s">
        <v>240</v>
      </c>
      <c r="C4" s="363" t="s">
        <v>410</v>
      </c>
      <c r="D4" s="363" t="s">
        <v>721</v>
      </c>
      <c r="E4" s="363" t="s">
        <v>722</v>
      </c>
      <c r="F4" s="363"/>
      <c r="G4" s="363"/>
      <c r="H4" s="363"/>
      <c r="I4" s="363"/>
      <c r="J4" s="552" t="s">
        <v>2</v>
      </c>
      <c r="K4" s="364" t="s">
        <v>242</v>
      </c>
      <c r="L4" s="508"/>
      <c r="M4" s="508"/>
      <c r="N4" s="1124" t="s">
        <v>723</v>
      </c>
      <c r="O4" s="1125"/>
      <c r="P4" s="1125"/>
      <c r="Q4" s="1125"/>
      <c r="R4" s="1125"/>
      <c r="S4" s="1125"/>
      <c r="T4" s="1125"/>
      <c r="U4" s="1125"/>
      <c r="V4" s="1125"/>
      <c r="W4" s="1125"/>
      <c r="X4" s="1125"/>
      <c r="Y4" s="1125"/>
      <c r="Z4" s="1125"/>
      <c r="AA4" s="1125"/>
      <c r="AB4" s="1125"/>
      <c r="AC4" s="1125"/>
      <c r="AD4" s="1125"/>
      <c r="AE4" s="1125"/>
      <c r="AF4" s="1125"/>
      <c r="AG4" s="1125"/>
      <c r="AH4" s="1125"/>
      <c r="AI4" s="1125"/>
      <c r="AJ4" s="1125"/>
      <c r="AK4" s="1125"/>
      <c r="AL4" s="1125"/>
      <c r="AM4" s="1125"/>
      <c r="AN4" s="1125"/>
      <c r="AO4" s="1125"/>
      <c r="AP4" s="1125"/>
      <c r="AQ4" s="1125"/>
      <c r="AR4" s="1125"/>
      <c r="AS4" s="1125"/>
      <c r="AT4" s="1125"/>
      <c r="AU4" s="1125"/>
      <c r="AV4" s="1125"/>
      <c r="AW4" s="1125"/>
      <c r="AX4" s="1125"/>
      <c r="AY4" s="1125"/>
      <c r="AZ4" s="1125"/>
      <c r="BA4" s="1125"/>
      <c r="BB4" s="1125"/>
      <c r="BC4" s="1125"/>
      <c r="BD4" s="1125"/>
      <c r="BE4" s="1125"/>
      <c r="BF4" s="1125"/>
      <c r="BG4" s="1125"/>
      <c r="BH4" s="1125"/>
      <c r="BI4" s="1125"/>
      <c r="BJ4" s="1125"/>
      <c r="BK4" s="1126"/>
    </row>
    <row r="5" spans="1:63">
      <c r="A5" s="366">
        <v>-1</v>
      </c>
      <c r="B5" s="366">
        <v>-2</v>
      </c>
      <c r="C5" s="366">
        <v>-3</v>
      </c>
      <c r="D5" s="366">
        <v>-4</v>
      </c>
      <c r="E5" s="366">
        <v>-5</v>
      </c>
      <c r="F5" s="366"/>
      <c r="G5" s="366"/>
      <c r="H5" s="366"/>
      <c r="I5" s="366"/>
      <c r="J5" s="553">
        <v>-6</v>
      </c>
      <c r="K5" s="367">
        <v>-7</v>
      </c>
      <c r="L5" s="367"/>
      <c r="M5" s="367"/>
      <c r="N5" s="336" t="s">
        <v>44</v>
      </c>
      <c r="O5" s="336" t="s">
        <v>246</v>
      </c>
      <c r="P5" s="336" t="s">
        <v>247</v>
      </c>
      <c r="Q5" s="336" t="s">
        <v>6</v>
      </c>
      <c r="R5" s="336" t="s">
        <v>7</v>
      </c>
      <c r="S5" s="336" t="s">
        <v>35</v>
      </c>
      <c r="T5" s="336" t="s">
        <v>36</v>
      </c>
      <c r="U5" s="336" t="s">
        <v>55</v>
      </c>
      <c r="V5" s="336" t="s">
        <v>58</v>
      </c>
      <c r="W5" s="336" t="s">
        <v>248</v>
      </c>
      <c r="X5" s="336" t="s">
        <v>61</v>
      </c>
      <c r="Y5" s="336" t="s">
        <v>10</v>
      </c>
      <c r="Z5" s="336" t="s">
        <v>11</v>
      </c>
      <c r="AA5" s="336" t="s">
        <v>12</v>
      </c>
      <c r="AB5" s="336" t="s">
        <v>71</v>
      </c>
      <c r="AC5" s="336" t="s">
        <v>74</v>
      </c>
      <c r="AD5" s="336" t="s">
        <v>77</v>
      </c>
      <c r="AE5" s="336" t="s">
        <v>80</v>
      </c>
      <c r="AF5" s="336" t="s">
        <v>83</v>
      </c>
      <c r="AG5" s="336" t="s">
        <v>14</v>
      </c>
      <c r="AH5" s="336" t="s">
        <v>15</v>
      </c>
      <c r="AI5" s="336" t="s">
        <v>16</v>
      </c>
      <c r="AJ5" s="336" t="s">
        <v>17</v>
      </c>
      <c r="AK5" s="336" t="s">
        <v>92</v>
      </c>
      <c r="AL5" s="336" t="s">
        <v>94</v>
      </c>
      <c r="AM5" s="336" t="s">
        <v>96</v>
      </c>
      <c r="AN5" s="336" t="s">
        <v>98</v>
      </c>
      <c r="AO5" s="336" t="s">
        <v>100</v>
      </c>
      <c r="AP5" s="336" t="s">
        <v>102</v>
      </c>
      <c r="AQ5" s="336" t="s">
        <v>104</v>
      </c>
      <c r="AR5" s="336" t="s">
        <v>18</v>
      </c>
      <c r="AS5" s="336" t="s">
        <v>19</v>
      </c>
      <c r="AT5" s="336" t="s">
        <v>111</v>
      </c>
      <c r="AU5" s="336" t="s">
        <v>114</v>
      </c>
      <c r="AV5" s="336" t="s">
        <v>117</v>
      </c>
      <c r="AW5" s="336" t="s">
        <v>120</v>
      </c>
      <c r="AX5" s="336" t="s">
        <v>123</v>
      </c>
      <c r="AY5" s="336" t="s">
        <v>126</v>
      </c>
      <c r="AZ5" s="336" t="s">
        <v>129</v>
      </c>
      <c r="BA5" s="336" t="s">
        <v>132</v>
      </c>
      <c r="BB5" s="336" t="s">
        <v>135</v>
      </c>
      <c r="BC5" s="336" t="s">
        <v>138</v>
      </c>
      <c r="BD5" s="2" t="s">
        <v>141</v>
      </c>
      <c r="BE5" s="2" t="s">
        <v>144</v>
      </c>
      <c r="BF5" s="2" t="s">
        <v>147</v>
      </c>
      <c r="BG5" s="2" t="s">
        <v>150</v>
      </c>
      <c r="BH5" s="2" t="s">
        <v>153</v>
      </c>
      <c r="BI5" s="38" t="s">
        <v>249</v>
      </c>
      <c r="BJ5" s="2" t="s">
        <v>199</v>
      </c>
      <c r="BK5" s="2" t="s">
        <v>250</v>
      </c>
    </row>
    <row r="6" spans="1:63" ht="52">
      <c r="A6" s="368" t="s">
        <v>186</v>
      </c>
      <c r="B6" s="368" t="s">
        <v>715</v>
      </c>
      <c r="C6" s="369"/>
      <c r="D6" s="370"/>
      <c r="E6" s="370"/>
      <c r="F6" s="370"/>
      <c r="G6" s="370"/>
      <c r="H6" s="370"/>
      <c r="I6" s="370"/>
      <c r="J6" s="554">
        <v>1</v>
      </c>
      <c r="K6" s="372" t="s">
        <v>724</v>
      </c>
      <c r="L6" s="509"/>
      <c r="M6" s="509"/>
    </row>
    <row r="7" spans="1:63">
      <c r="A7" s="373" t="s">
        <v>22</v>
      </c>
      <c r="B7" s="374" t="s">
        <v>23</v>
      </c>
      <c r="C7" s="350"/>
      <c r="D7" s="375">
        <f>SUM(D8:D14)</f>
        <v>66.516000000000005</v>
      </c>
      <c r="E7" s="375">
        <f>SUM(E8:E14)</f>
        <v>58.659999999999989</v>
      </c>
      <c r="F7" s="375"/>
      <c r="G7" s="375"/>
      <c r="H7" s="375"/>
      <c r="I7" s="375"/>
      <c r="J7" s="555"/>
      <c r="K7" s="376"/>
      <c r="L7" s="510"/>
      <c r="M7" s="510"/>
    </row>
    <row r="8" spans="1:63">
      <c r="A8" s="348">
        <v>1</v>
      </c>
      <c r="B8" s="377" t="s">
        <v>412</v>
      </c>
      <c r="C8" s="350" t="s">
        <v>11</v>
      </c>
      <c r="D8" s="351">
        <v>6.98</v>
      </c>
      <c r="E8" s="351">
        <f t="shared" ref="E8:E16" si="0">+SUM(N8:BK8)</f>
        <v>6.98</v>
      </c>
      <c r="F8" s="351"/>
      <c r="G8" s="351"/>
      <c r="H8" s="351"/>
      <c r="I8" s="351"/>
      <c r="J8" s="555" t="s">
        <v>265</v>
      </c>
      <c r="K8" s="378"/>
      <c r="L8" s="511"/>
      <c r="M8" s="511"/>
      <c r="U8" s="361">
        <v>4.75</v>
      </c>
      <c r="AU8" s="361">
        <v>0.04</v>
      </c>
      <c r="BJ8" s="361">
        <v>2.19</v>
      </c>
    </row>
    <row r="9" spans="1:63">
      <c r="A9" s="348">
        <v>2</v>
      </c>
      <c r="B9" s="348" t="s">
        <v>605</v>
      </c>
      <c r="C9" s="360" t="s">
        <v>10</v>
      </c>
      <c r="D9" s="351">
        <v>18.91</v>
      </c>
      <c r="E9" s="351">
        <f t="shared" si="0"/>
        <v>18.309999999999999</v>
      </c>
      <c r="F9" s="351"/>
      <c r="G9" s="351"/>
      <c r="H9" s="351"/>
      <c r="I9" s="351"/>
      <c r="J9" s="555" t="s">
        <v>265</v>
      </c>
      <c r="K9" s="379"/>
      <c r="L9" s="512"/>
      <c r="M9" s="512"/>
      <c r="R9" s="361">
        <v>0.25</v>
      </c>
      <c r="U9" s="361">
        <v>18.059999999999999</v>
      </c>
    </row>
    <row r="10" spans="1:63">
      <c r="A10" s="348">
        <v>3</v>
      </c>
      <c r="B10" s="348" t="s">
        <v>606</v>
      </c>
      <c r="C10" s="360" t="s">
        <v>10</v>
      </c>
      <c r="D10" s="351">
        <v>18.5</v>
      </c>
      <c r="E10" s="351">
        <f>+E11+E12</f>
        <v>16.53</v>
      </c>
      <c r="F10" s="351"/>
      <c r="G10" s="351"/>
      <c r="H10" s="351"/>
      <c r="I10" s="351"/>
      <c r="J10" s="555" t="s">
        <v>607</v>
      </c>
      <c r="K10" s="379"/>
      <c r="L10" s="512"/>
      <c r="M10" s="512"/>
    </row>
    <row r="11" spans="1:63">
      <c r="A11" s="348"/>
      <c r="B11" s="358"/>
      <c r="C11" s="350" t="s">
        <v>10</v>
      </c>
      <c r="D11" s="351">
        <v>7.82</v>
      </c>
      <c r="E11" s="351">
        <f t="shared" si="0"/>
        <v>6.58</v>
      </c>
      <c r="F11" s="351"/>
      <c r="G11" s="351"/>
      <c r="H11" s="351"/>
      <c r="I11" s="351"/>
      <c r="J11" s="555" t="s">
        <v>281</v>
      </c>
      <c r="K11" s="379"/>
      <c r="L11" s="512"/>
      <c r="M11" s="512"/>
      <c r="U11" s="361">
        <v>6.58</v>
      </c>
    </row>
    <row r="12" spans="1:63">
      <c r="A12" s="348"/>
      <c r="B12" s="358"/>
      <c r="C12" s="350" t="s">
        <v>10</v>
      </c>
      <c r="D12" s="351">
        <v>14</v>
      </c>
      <c r="E12" s="351">
        <f t="shared" si="0"/>
        <v>9.9499999999999993</v>
      </c>
      <c r="F12" s="351"/>
      <c r="G12" s="351"/>
      <c r="H12" s="351"/>
      <c r="I12" s="351"/>
      <c r="J12" s="555" t="s">
        <v>541</v>
      </c>
      <c r="K12" s="379"/>
      <c r="L12" s="512"/>
      <c r="M12" s="512"/>
      <c r="U12" s="361">
        <v>9.9499999999999993</v>
      </c>
    </row>
    <row r="13" spans="1:63">
      <c r="A13" s="348">
        <v>4</v>
      </c>
      <c r="B13" s="358" t="s">
        <v>608</v>
      </c>
      <c r="C13" s="350" t="s">
        <v>10</v>
      </c>
      <c r="D13" s="351">
        <v>0.3</v>
      </c>
      <c r="E13" s="351">
        <f t="shared" si="0"/>
        <v>0.3</v>
      </c>
      <c r="F13" s="351"/>
      <c r="G13" s="351"/>
      <c r="H13" s="351"/>
      <c r="I13" s="351"/>
      <c r="J13" s="345" t="s">
        <v>274</v>
      </c>
      <c r="K13" s="379"/>
      <c r="L13" s="512"/>
      <c r="M13" s="512"/>
      <c r="Q13" s="361">
        <v>0.3</v>
      </c>
    </row>
    <row r="14" spans="1:63">
      <c r="A14" s="348">
        <v>5</v>
      </c>
      <c r="B14" s="358" t="s">
        <v>717</v>
      </c>
      <c r="C14" s="350" t="s">
        <v>10</v>
      </c>
      <c r="D14" s="351">
        <v>6.0000000000000001E-3</v>
      </c>
      <c r="E14" s="351">
        <f t="shared" si="0"/>
        <v>0.01</v>
      </c>
      <c r="F14" s="351"/>
      <c r="G14" s="351"/>
      <c r="H14" s="351"/>
      <c r="I14" s="351"/>
      <c r="J14" s="555" t="s">
        <v>288</v>
      </c>
      <c r="K14" s="379"/>
      <c r="L14" s="512"/>
      <c r="M14" s="512"/>
      <c r="AV14" s="361">
        <v>0.01</v>
      </c>
    </row>
    <row r="15" spans="1:63" ht="31">
      <c r="A15" s="348">
        <v>6</v>
      </c>
      <c r="B15" s="88" t="s">
        <v>718</v>
      </c>
      <c r="C15" s="330" t="s">
        <v>11</v>
      </c>
      <c r="D15" s="359">
        <v>7</v>
      </c>
      <c r="E15" s="351">
        <f t="shared" si="0"/>
        <v>2</v>
      </c>
      <c r="F15" s="351"/>
      <c r="G15" s="351"/>
      <c r="H15" s="351"/>
      <c r="I15" s="351"/>
      <c r="J15" s="555" t="s">
        <v>265</v>
      </c>
      <c r="K15" s="379"/>
      <c r="L15" s="512"/>
      <c r="M15" s="512"/>
      <c r="O15" s="361">
        <v>1</v>
      </c>
      <c r="V15" s="361">
        <v>1</v>
      </c>
    </row>
    <row r="16" spans="1:63" ht="31">
      <c r="A16" s="348">
        <v>7</v>
      </c>
      <c r="B16" s="348" t="s">
        <v>719</v>
      </c>
      <c r="C16" s="360" t="s">
        <v>11</v>
      </c>
      <c r="D16" s="359">
        <v>0.3</v>
      </c>
      <c r="E16" s="351">
        <f t="shared" si="0"/>
        <v>0.2</v>
      </c>
      <c r="F16" s="351"/>
      <c r="G16" s="351"/>
      <c r="H16" s="351"/>
      <c r="I16" s="351"/>
      <c r="J16" s="555" t="s">
        <v>265</v>
      </c>
      <c r="K16" s="379"/>
      <c r="L16" s="512"/>
      <c r="M16" s="512"/>
      <c r="AU16" s="361">
        <v>0.2</v>
      </c>
    </row>
    <row r="17" spans="1:64">
      <c r="A17" s="380" t="s">
        <v>24</v>
      </c>
      <c r="B17" s="373" t="s">
        <v>725</v>
      </c>
      <c r="C17" s="381"/>
      <c r="D17" s="370">
        <f>D18</f>
        <v>0.6</v>
      </c>
      <c r="E17" s="370">
        <f>E18</f>
        <v>0.6</v>
      </c>
      <c r="F17" s="370"/>
      <c r="G17" s="370"/>
      <c r="H17" s="370"/>
      <c r="I17" s="370"/>
      <c r="J17" s="554"/>
      <c r="K17" s="382"/>
      <c r="L17" s="513"/>
      <c r="M17" s="513"/>
    </row>
    <row r="18" spans="1:64">
      <c r="A18" s="383">
        <v>1</v>
      </c>
      <c r="B18" s="348" t="s">
        <v>726</v>
      </c>
      <c r="C18" s="360" t="s">
        <v>96</v>
      </c>
      <c r="D18" s="351">
        <v>0.6</v>
      </c>
      <c r="E18" s="351">
        <f t="shared" ref="E18:E23" si="1">+SUM(N18:BK18)</f>
        <v>0.6</v>
      </c>
      <c r="F18" s="351"/>
      <c r="G18" s="351"/>
      <c r="H18" s="351"/>
      <c r="I18" s="351"/>
      <c r="J18" s="555" t="s">
        <v>420</v>
      </c>
      <c r="K18" s="379"/>
      <c r="L18" s="512"/>
      <c r="M18" s="512"/>
      <c r="Q18" s="361">
        <v>0.08</v>
      </c>
      <c r="R18" s="361">
        <v>0.18000000000000002</v>
      </c>
      <c r="AE18" s="361">
        <v>0.11</v>
      </c>
      <c r="AU18" s="361">
        <v>0.23</v>
      </c>
    </row>
    <row r="19" spans="1:64" ht="30">
      <c r="A19" s="373" t="s">
        <v>26</v>
      </c>
      <c r="B19" s="374" t="s">
        <v>415</v>
      </c>
      <c r="C19" s="350"/>
      <c r="D19" s="370">
        <f>SUM(D20:D124)</f>
        <v>455.27089999999981</v>
      </c>
      <c r="E19" s="370">
        <f>SUM(E20:E124)</f>
        <v>246.57677000000007</v>
      </c>
      <c r="F19" s="370"/>
      <c r="G19" s="370"/>
      <c r="H19" s="370"/>
      <c r="I19" s="370"/>
      <c r="J19" s="555"/>
      <c r="K19" s="376"/>
      <c r="L19" s="510"/>
      <c r="M19" s="510"/>
    </row>
    <row r="20" spans="1:64">
      <c r="A20" s="348">
        <v>1</v>
      </c>
      <c r="B20" s="349" t="s">
        <v>727</v>
      </c>
      <c r="C20" s="350" t="s">
        <v>16</v>
      </c>
      <c r="D20" s="351">
        <v>0.8</v>
      </c>
      <c r="E20" s="351">
        <f t="shared" si="1"/>
        <v>0.39</v>
      </c>
      <c r="F20" s="351"/>
      <c r="G20" s="351"/>
      <c r="H20" s="351"/>
      <c r="I20" s="351"/>
      <c r="J20" s="345" t="s">
        <v>274</v>
      </c>
      <c r="K20" s="378"/>
      <c r="L20" s="511"/>
      <c r="M20" s="511"/>
      <c r="Y20" s="361">
        <v>0.39</v>
      </c>
    </row>
    <row r="21" spans="1:64" ht="31">
      <c r="A21" s="383">
        <v>2</v>
      </c>
      <c r="B21" s="384" t="s">
        <v>728</v>
      </c>
      <c r="C21" s="350" t="s">
        <v>16</v>
      </c>
      <c r="D21" s="351">
        <v>14.84</v>
      </c>
      <c r="E21" s="351">
        <f t="shared" si="1"/>
        <v>11.429999999999998</v>
      </c>
      <c r="F21" s="351"/>
      <c r="G21" s="351"/>
      <c r="H21" s="351"/>
      <c r="I21" s="351"/>
      <c r="J21" s="555" t="s">
        <v>265</v>
      </c>
      <c r="K21" s="385"/>
      <c r="L21" s="514"/>
      <c r="M21" s="514"/>
      <c r="N21" s="386">
        <v>0</v>
      </c>
      <c r="O21" s="386">
        <v>1.9899999999999998</v>
      </c>
      <c r="P21" s="386"/>
      <c r="Q21" s="386">
        <v>1.4</v>
      </c>
      <c r="R21" s="386">
        <v>1.06</v>
      </c>
      <c r="S21" s="386">
        <v>0</v>
      </c>
      <c r="T21" s="386">
        <v>0</v>
      </c>
      <c r="U21" s="386">
        <v>0</v>
      </c>
      <c r="V21" s="386">
        <v>5.29</v>
      </c>
      <c r="W21" s="386">
        <v>0</v>
      </c>
      <c r="X21" s="386">
        <v>0</v>
      </c>
      <c r="Y21" s="386">
        <v>0</v>
      </c>
      <c r="Z21" s="386">
        <v>0</v>
      </c>
      <c r="AA21" s="386">
        <v>0</v>
      </c>
      <c r="AB21" s="386">
        <v>0</v>
      </c>
      <c r="AC21" s="386">
        <v>0</v>
      </c>
      <c r="AD21" s="386">
        <v>0</v>
      </c>
      <c r="AE21" s="386">
        <v>0</v>
      </c>
      <c r="AF21" s="386">
        <v>0</v>
      </c>
      <c r="AG21" s="386">
        <v>0</v>
      </c>
      <c r="AH21" s="386">
        <v>0</v>
      </c>
      <c r="AI21" s="386">
        <v>0</v>
      </c>
      <c r="AJ21" s="386">
        <v>0</v>
      </c>
      <c r="AK21" s="386">
        <v>0</v>
      </c>
      <c r="AL21" s="386">
        <v>0</v>
      </c>
      <c r="AM21" s="386"/>
      <c r="AN21" s="386"/>
      <c r="AO21" s="386">
        <v>0</v>
      </c>
      <c r="AP21" s="386">
        <v>0</v>
      </c>
      <c r="AQ21" s="386">
        <v>0</v>
      </c>
      <c r="AR21" s="386">
        <v>0</v>
      </c>
      <c r="AS21" s="386">
        <v>0</v>
      </c>
      <c r="AT21" s="386">
        <v>0</v>
      </c>
      <c r="AU21" s="386">
        <v>1.66</v>
      </c>
      <c r="AV21" s="386">
        <v>0</v>
      </c>
      <c r="AW21" s="386">
        <v>0</v>
      </c>
      <c r="AX21" s="386">
        <v>0</v>
      </c>
      <c r="AY21" s="386">
        <v>0</v>
      </c>
      <c r="AZ21" s="386">
        <v>0</v>
      </c>
      <c r="BA21" s="386">
        <v>0.03</v>
      </c>
      <c r="BB21" s="386">
        <v>0</v>
      </c>
      <c r="BC21" s="386">
        <v>0</v>
      </c>
      <c r="BD21" s="386">
        <v>0</v>
      </c>
      <c r="BE21" s="386">
        <v>0</v>
      </c>
      <c r="BF21" s="386"/>
      <c r="BG21" s="386"/>
      <c r="BH21" s="386">
        <v>0</v>
      </c>
      <c r="BI21" s="386"/>
      <c r="BJ21" s="386"/>
      <c r="BK21" s="386"/>
      <c r="BL21" s="386">
        <v>0</v>
      </c>
    </row>
    <row r="22" spans="1:64">
      <c r="A22" s="348">
        <v>3</v>
      </c>
      <c r="B22" s="349" t="s">
        <v>729</v>
      </c>
      <c r="C22" s="350" t="s">
        <v>16</v>
      </c>
      <c r="D22" s="351">
        <v>8.34</v>
      </c>
      <c r="E22" s="351">
        <f t="shared" si="1"/>
        <v>8.09</v>
      </c>
      <c r="F22" s="351"/>
      <c r="G22" s="351"/>
      <c r="H22" s="351"/>
      <c r="I22" s="351"/>
      <c r="J22" s="555" t="s">
        <v>265</v>
      </c>
      <c r="K22" s="387"/>
      <c r="L22" s="515"/>
      <c r="M22" s="515"/>
      <c r="R22" s="361">
        <v>1.03</v>
      </c>
      <c r="U22" s="361">
        <v>6.59</v>
      </c>
      <c r="AU22" s="361">
        <v>0.02</v>
      </c>
      <c r="BH22" s="361">
        <v>0.45</v>
      </c>
    </row>
    <row r="23" spans="1:64">
      <c r="A23" s="383">
        <v>4</v>
      </c>
      <c r="B23" s="358" t="s">
        <v>730</v>
      </c>
      <c r="C23" s="350" t="s">
        <v>16</v>
      </c>
      <c r="D23" s="351">
        <v>0.02</v>
      </c>
      <c r="E23" s="351">
        <f t="shared" si="1"/>
        <v>0.02</v>
      </c>
      <c r="F23" s="351"/>
      <c r="G23" s="351"/>
      <c r="H23" s="351"/>
      <c r="I23" s="351"/>
      <c r="J23" s="555" t="s">
        <v>291</v>
      </c>
      <c r="K23" s="379"/>
      <c r="L23" s="512"/>
      <c r="M23" s="512"/>
      <c r="AV23" s="361">
        <v>0.02</v>
      </c>
    </row>
    <row r="24" spans="1:64" ht="31">
      <c r="A24" s="348">
        <v>5</v>
      </c>
      <c r="B24" s="349" t="s">
        <v>436</v>
      </c>
      <c r="C24" s="350" t="s">
        <v>96</v>
      </c>
      <c r="D24" s="351">
        <v>0.69</v>
      </c>
      <c r="E24" s="351">
        <f>+SUM(N24:BK24)</f>
        <v>0.69000000000000006</v>
      </c>
      <c r="F24" s="351"/>
      <c r="G24" s="351"/>
      <c r="H24" s="351"/>
      <c r="I24" s="351"/>
      <c r="J24" s="555" t="s">
        <v>437</v>
      </c>
      <c r="K24" s="387"/>
      <c r="L24" s="515"/>
      <c r="M24" s="515"/>
      <c r="Y24" s="361">
        <v>0.04</v>
      </c>
      <c r="AV24" s="361">
        <v>0.65</v>
      </c>
    </row>
    <row r="25" spans="1:64">
      <c r="A25" s="348" t="s">
        <v>438</v>
      </c>
      <c r="B25" s="349" t="s">
        <v>439</v>
      </c>
      <c r="C25" s="350" t="s">
        <v>96</v>
      </c>
      <c r="D25" s="351"/>
      <c r="E25" s="351">
        <f>+SUM(N25:BK25)</f>
        <v>0.42</v>
      </c>
      <c r="F25" s="351"/>
      <c r="G25" s="351"/>
      <c r="H25" s="351"/>
      <c r="I25" s="351"/>
      <c r="J25" s="555" t="s">
        <v>440</v>
      </c>
      <c r="K25" s="387"/>
      <c r="L25" s="515"/>
      <c r="M25" s="515"/>
      <c r="Y25" s="361">
        <v>0.04</v>
      </c>
      <c r="AV25" s="361">
        <v>0.38</v>
      </c>
    </row>
    <row r="26" spans="1:64" ht="31">
      <c r="A26" s="348" t="s">
        <v>438</v>
      </c>
      <c r="B26" s="349" t="s">
        <v>441</v>
      </c>
      <c r="C26" s="350" t="s">
        <v>96</v>
      </c>
      <c r="D26" s="351"/>
      <c r="E26" s="351">
        <f>+SUM(N26:BK26)</f>
        <v>0</v>
      </c>
      <c r="F26" s="351"/>
      <c r="G26" s="351"/>
      <c r="H26" s="351"/>
      <c r="I26" s="351"/>
      <c r="J26" s="555" t="s">
        <v>440</v>
      </c>
      <c r="K26" s="387"/>
      <c r="L26" s="515"/>
      <c r="M26" s="515"/>
    </row>
    <row r="27" spans="1:64">
      <c r="A27" s="348" t="s">
        <v>442</v>
      </c>
      <c r="B27" s="349" t="s">
        <v>443</v>
      </c>
      <c r="C27" s="350" t="s">
        <v>96</v>
      </c>
      <c r="D27" s="351"/>
      <c r="E27" s="351">
        <f>+SUM(N27:BK27)</f>
        <v>0.25</v>
      </c>
      <c r="F27" s="351"/>
      <c r="G27" s="351"/>
      <c r="H27" s="351"/>
      <c r="I27" s="351"/>
      <c r="J27" s="555" t="s">
        <v>444</v>
      </c>
      <c r="K27" s="387"/>
      <c r="L27" s="515"/>
      <c r="M27" s="515"/>
      <c r="AV27" s="361">
        <v>0.25</v>
      </c>
    </row>
    <row r="28" spans="1:64">
      <c r="A28" s="383">
        <v>6</v>
      </c>
      <c r="B28" s="348" t="s">
        <v>453</v>
      </c>
      <c r="C28" s="350" t="s">
        <v>96</v>
      </c>
      <c r="D28" s="351">
        <v>0.13</v>
      </c>
      <c r="E28" s="351">
        <v>0.13</v>
      </c>
      <c r="F28" s="351"/>
      <c r="G28" s="351"/>
      <c r="H28" s="351"/>
      <c r="I28" s="351"/>
      <c r="J28" s="555" t="s">
        <v>454</v>
      </c>
      <c r="K28" s="378"/>
      <c r="L28" s="511"/>
      <c r="M28" s="511"/>
      <c r="AV28" s="361">
        <v>0.13</v>
      </c>
    </row>
    <row r="29" spans="1:64">
      <c r="A29" s="383">
        <v>7</v>
      </c>
      <c r="B29" s="348" t="s">
        <v>458</v>
      </c>
      <c r="C29" s="350" t="s">
        <v>96</v>
      </c>
      <c r="D29" s="351">
        <v>0.16</v>
      </c>
      <c r="E29" s="351">
        <f>+SUM(N29:BK29)</f>
        <v>0.16</v>
      </c>
      <c r="F29" s="351"/>
      <c r="G29" s="351"/>
      <c r="H29" s="351"/>
      <c r="I29" s="351"/>
      <c r="J29" s="555" t="s">
        <v>554</v>
      </c>
      <c r="K29" s="388"/>
      <c r="L29" s="511"/>
      <c r="M29" s="511"/>
      <c r="AV29" s="361">
        <v>0.16</v>
      </c>
    </row>
    <row r="30" spans="1:64">
      <c r="A30" s="383">
        <v>8</v>
      </c>
      <c r="B30" s="348" t="s">
        <v>459</v>
      </c>
      <c r="C30" s="350" t="s">
        <v>96</v>
      </c>
      <c r="D30" s="351">
        <v>0.4</v>
      </c>
      <c r="E30" s="351">
        <f>+SUM(N30:BK30)</f>
        <v>0.4</v>
      </c>
      <c r="F30" s="351"/>
      <c r="G30" s="351"/>
      <c r="H30" s="351"/>
      <c r="I30" s="351"/>
      <c r="J30" s="555" t="s">
        <v>304</v>
      </c>
      <c r="K30" s="388"/>
      <c r="L30" s="511"/>
      <c r="M30" s="511"/>
      <c r="AE30" s="361">
        <v>0.19</v>
      </c>
      <c r="AH30" s="361">
        <v>0.01</v>
      </c>
      <c r="AV30" s="361">
        <v>0.2</v>
      </c>
    </row>
    <row r="31" spans="1:64">
      <c r="A31" s="383">
        <v>9</v>
      </c>
      <c r="B31" s="348" t="s">
        <v>462</v>
      </c>
      <c r="C31" s="350" t="s">
        <v>96</v>
      </c>
      <c r="D31" s="351">
        <v>0.11</v>
      </c>
      <c r="E31" s="351">
        <f>+SUM(N31:BK31)</f>
        <v>0.11</v>
      </c>
      <c r="F31" s="351"/>
      <c r="G31" s="351"/>
      <c r="H31" s="351"/>
      <c r="I31" s="351"/>
      <c r="J31" s="555" t="s">
        <v>712</v>
      </c>
      <c r="K31" s="378"/>
      <c r="L31" s="511"/>
      <c r="M31" s="511"/>
      <c r="AV31" s="361">
        <v>0.11</v>
      </c>
    </row>
    <row r="32" spans="1:64">
      <c r="A32" s="383">
        <v>10</v>
      </c>
      <c r="B32" s="384" t="s">
        <v>731</v>
      </c>
      <c r="C32" s="350" t="s">
        <v>96</v>
      </c>
      <c r="D32" s="351">
        <v>0.16</v>
      </c>
      <c r="E32" s="351">
        <f>+SUM(N32:BK32)</f>
        <v>8.7000000000000008E-2</v>
      </c>
      <c r="F32" s="351"/>
      <c r="G32" s="351"/>
      <c r="H32" s="351"/>
      <c r="I32" s="351"/>
      <c r="J32" s="345" t="s">
        <v>274</v>
      </c>
      <c r="K32" s="385"/>
      <c r="L32" s="514"/>
      <c r="M32" s="514"/>
      <c r="AI32" s="361">
        <v>7.0000000000000001E-3</v>
      </c>
      <c r="AV32" s="361">
        <v>0.08</v>
      </c>
    </row>
    <row r="33" spans="1:63">
      <c r="A33" s="383">
        <v>11</v>
      </c>
      <c r="B33" s="389" t="s">
        <v>465</v>
      </c>
      <c r="C33" s="350" t="s">
        <v>96</v>
      </c>
      <c r="D33" s="351">
        <v>1.5</v>
      </c>
      <c r="E33" s="351">
        <f>+SUM(N33:BK33)</f>
        <v>1.5</v>
      </c>
      <c r="F33" s="351"/>
      <c r="G33" s="351"/>
      <c r="H33" s="351"/>
      <c r="I33" s="351"/>
      <c r="J33" s="555" t="s">
        <v>265</v>
      </c>
      <c r="K33" s="391"/>
      <c r="L33" s="516"/>
      <c r="M33" s="516"/>
      <c r="R33" s="361">
        <v>1.2</v>
      </c>
      <c r="AU33" s="361">
        <v>0.3</v>
      </c>
    </row>
    <row r="34" spans="1:63" ht="31">
      <c r="A34" s="383">
        <v>12</v>
      </c>
      <c r="B34" s="384" t="s">
        <v>478</v>
      </c>
      <c r="C34" s="392" t="s">
        <v>96</v>
      </c>
      <c r="D34" s="351">
        <v>0.15000000000000002</v>
      </c>
      <c r="E34" s="351">
        <f t="shared" ref="E34:E45" si="2">+SUM(N34:BK34)</f>
        <v>0.14770000000000003</v>
      </c>
      <c r="F34" s="351"/>
      <c r="G34" s="351"/>
      <c r="H34" s="351"/>
      <c r="I34" s="351"/>
      <c r="J34" s="556" t="s">
        <v>479</v>
      </c>
      <c r="K34" s="379"/>
      <c r="L34" s="512"/>
      <c r="M34" s="512"/>
      <c r="AE34" s="361">
        <v>8.2000000000000003E-2</v>
      </c>
      <c r="AJ34" s="361">
        <v>0.06</v>
      </c>
      <c r="AV34" s="361">
        <v>5.7000000000000002E-3</v>
      </c>
    </row>
    <row r="35" spans="1:63" ht="31">
      <c r="A35" s="383">
        <v>13</v>
      </c>
      <c r="B35" s="394" t="s">
        <v>480</v>
      </c>
      <c r="C35" s="392" t="s">
        <v>96</v>
      </c>
      <c r="D35" s="351">
        <v>0.1</v>
      </c>
      <c r="E35" s="351">
        <f t="shared" si="2"/>
        <v>0.1</v>
      </c>
      <c r="F35" s="351"/>
      <c r="G35" s="351"/>
      <c r="H35" s="351"/>
      <c r="I35" s="351"/>
      <c r="J35" s="555" t="s">
        <v>554</v>
      </c>
      <c r="K35" s="395"/>
      <c r="L35" s="517"/>
      <c r="M35" s="517"/>
      <c r="AV35" s="361">
        <v>0.1</v>
      </c>
    </row>
    <row r="36" spans="1:63">
      <c r="A36" s="383">
        <v>14</v>
      </c>
      <c r="B36" s="384" t="s">
        <v>482</v>
      </c>
      <c r="C36" s="392" t="s">
        <v>96</v>
      </c>
      <c r="D36" s="351">
        <v>0.26</v>
      </c>
      <c r="E36" s="351">
        <f t="shared" si="2"/>
        <v>0.12</v>
      </c>
      <c r="F36" s="351"/>
      <c r="G36" s="351"/>
      <c r="H36" s="351"/>
      <c r="I36" s="351"/>
      <c r="J36" s="556" t="s">
        <v>551</v>
      </c>
      <c r="K36" s="379"/>
      <c r="L36" s="512"/>
      <c r="M36" s="512"/>
      <c r="AV36" s="361">
        <v>0.12</v>
      </c>
    </row>
    <row r="37" spans="1:63">
      <c r="A37" s="383">
        <v>15</v>
      </c>
      <c r="B37" s="384" t="s">
        <v>488</v>
      </c>
      <c r="C37" s="392" t="s">
        <v>96</v>
      </c>
      <c r="D37" s="351">
        <v>0.08</v>
      </c>
      <c r="E37" s="351">
        <f t="shared" si="2"/>
        <v>0.08</v>
      </c>
      <c r="F37" s="351"/>
      <c r="G37" s="351"/>
      <c r="H37" s="351"/>
      <c r="I37" s="351"/>
      <c r="J37" s="556" t="s">
        <v>551</v>
      </c>
      <c r="K37" s="379"/>
      <c r="L37" s="512"/>
      <c r="M37" s="512"/>
      <c r="AV37" s="361">
        <v>0.08</v>
      </c>
    </row>
    <row r="38" spans="1:63" ht="31">
      <c r="A38" s="383">
        <v>16</v>
      </c>
      <c r="B38" s="348" t="s">
        <v>732</v>
      </c>
      <c r="C38" s="392" t="s">
        <v>96</v>
      </c>
      <c r="D38" s="351">
        <v>0.95</v>
      </c>
      <c r="E38" s="351">
        <f t="shared" si="2"/>
        <v>0.95</v>
      </c>
      <c r="F38" s="351"/>
      <c r="G38" s="351"/>
      <c r="H38" s="351"/>
      <c r="I38" s="351"/>
      <c r="J38" s="556" t="s">
        <v>420</v>
      </c>
      <c r="K38" s="391"/>
      <c r="L38" s="516"/>
      <c r="M38" s="516"/>
      <c r="R38" s="361">
        <v>0.95</v>
      </c>
    </row>
    <row r="39" spans="1:63" ht="31">
      <c r="A39" s="383">
        <v>17</v>
      </c>
      <c r="B39" s="384" t="s">
        <v>492</v>
      </c>
      <c r="C39" s="392" t="s">
        <v>96</v>
      </c>
      <c r="D39" s="351">
        <v>0.19</v>
      </c>
      <c r="E39" s="351">
        <f t="shared" si="2"/>
        <v>0.19</v>
      </c>
      <c r="F39" s="351"/>
      <c r="G39" s="351"/>
      <c r="H39" s="351"/>
      <c r="I39" s="351"/>
      <c r="J39" s="556" t="s">
        <v>454</v>
      </c>
      <c r="K39" s="379"/>
      <c r="L39" s="512"/>
      <c r="M39" s="512"/>
      <c r="AV39" s="361">
        <v>0.19</v>
      </c>
    </row>
    <row r="40" spans="1:63" ht="31">
      <c r="A40" s="383">
        <v>18</v>
      </c>
      <c r="B40" s="396" t="s">
        <v>494</v>
      </c>
      <c r="C40" s="350" t="s">
        <v>96</v>
      </c>
      <c r="D40" s="351">
        <v>1.6</v>
      </c>
      <c r="E40" s="351">
        <f>+E41+E42</f>
        <v>1.6</v>
      </c>
      <c r="F40" s="351"/>
      <c r="G40" s="351"/>
      <c r="H40" s="351"/>
      <c r="I40" s="351"/>
      <c r="J40" s="555" t="s">
        <v>733</v>
      </c>
      <c r="K40" s="378"/>
      <c r="L40" s="511"/>
      <c r="M40" s="511"/>
    </row>
    <row r="41" spans="1:63" s="400" customFormat="1">
      <c r="A41" s="397"/>
      <c r="B41" s="398"/>
      <c r="C41" s="355" t="s">
        <v>96</v>
      </c>
      <c r="D41" s="356"/>
      <c r="E41" s="356">
        <f t="shared" si="2"/>
        <v>1</v>
      </c>
      <c r="F41" s="356"/>
      <c r="G41" s="356"/>
      <c r="H41" s="356"/>
      <c r="I41" s="356"/>
      <c r="J41" s="555" t="s">
        <v>541</v>
      </c>
      <c r="K41" s="399"/>
      <c r="L41" s="518"/>
      <c r="M41" s="518"/>
      <c r="N41" s="400">
        <v>1</v>
      </c>
    </row>
    <row r="42" spans="1:63" s="400" customFormat="1">
      <c r="A42" s="397"/>
      <c r="B42" s="398"/>
      <c r="C42" s="355" t="s">
        <v>96</v>
      </c>
      <c r="D42" s="356"/>
      <c r="E42" s="356">
        <f t="shared" si="2"/>
        <v>0.6</v>
      </c>
      <c r="F42" s="356"/>
      <c r="G42" s="356"/>
      <c r="H42" s="356"/>
      <c r="I42" s="356"/>
      <c r="J42" s="555" t="s">
        <v>281</v>
      </c>
      <c r="K42" s="399"/>
      <c r="L42" s="518"/>
      <c r="M42" s="518"/>
      <c r="N42" s="400">
        <v>0.6</v>
      </c>
    </row>
    <row r="43" spans="1:63" s="400" customFormat="1" ht="31">
      <c r="A43" s="397">
        <v>19</v>
      </c>
      <c r="B43" s="396" t="s">
        <v>497</v>
      </c>
      <c r="C43" s="355"/>
      <c r="D43" s="401">
        <v>5</v>
      </c>
      <c r="E43" s="356">
        <f>+E44+E45</f>
        <v>4.9099999999999993</v>
      </c>
      <c r="F43" s="356"/>
      <c r="G43" s="356"/>
      <c r="H43" s="356"/>
      <c r="I43" s="356"/>
      <c r="J43" s="555" t="s">
        <v>734</v>
      </c>
      <c r="K43" s="399"/>
      <c r="L43" s="518"/>
      <c r="M43" s="518"/>
    </row>
    <row r="44" spans="1:63">
      <c r="A44" s="348"/>
      <c r="B44" s="396"/>
      <c r="C44" s="350" t="s">
        <v>96</v>
      </c>
      <c r="D44" s="351">
        <v>2.9499999999999993</v>
      </c>
      <c r="E44" s="351">
        <f t="shared" si="2"/>
        <v>2.8599999999999994</v>
      </c>
      <c r="F44" s="351"/>
      <c r="G44" s="351"/>
      <c r="H44" s="351"/>
      <c r="I44" s="351"/>
      <c r="J44" s="555" t="s">
        <v>484</v>
      </c>
      <c r="K44" s="379"/>
      <c r="L44" s="512"/>
      <c r="M44" s="512"/>
      <c r="N44" s="402">
        <v>2.33</v>
      </c>
      <c r="O44" s="402"/>
      <c r="P44" s="402"/>
      <c r="Q44" s="402"/>
      <c r="R44" s="402">
        <v>0.47</v>
      </c>
      <c r="S44" s="402"/>
      <c r="T44" s="402"/>
      <c r="U44" s="402">
        <v>0.03</v>
      </c>
      <c r="V44" s="402"/>
      <c r="W44" s="402"/>
      <c r="X44" s="402"/>
      <c r="Y44" s="402"/>
      <c r="Z44" s="402"/>
      <c r="AA44" s="402"/>
      <c r="AB44" s="402"/>
      <c r="AC44" s="402"/>
      <c r="AD44" s="402"/>
      <c r="AE44" s="402"/>
      <c r="AF44" s="402"/>
      <c r="AG44" s="402"/>
      <c r="AH44" s="402"/>
      <c r="AI44" s="402"/>
      <c r="AJ44" s="402"/>
      <c r="AK44" s="402"/>
      <c r="AL44" s="402"/>
      <c r="AM44" s="402"/>
      <c r="AN44" s="402"/>
      <c r="AO44" s="402"/>
      <c r="AP44" s="402"/>
      <c r="AQ44" s="402"/>
      <c r="AR44" s="402"/>
      <c r="AS44" s="402"/>
      <c r="AT44" s="402"/>
      <c r="AU44" s="402">
        <v>0.03</v>
      </c>
      <c r="AV44" s="402"/>
      <c r="AW44" s="402"/>
      <c r="AX44" s="402"/>
      <c r="AY44" s="402"/>
      <c r="AZ44" s="402"/>
      <c r="BA44" s="402"/>
      <c r="BB44" s="402"/>
      <c r="BC44" s="402"/>
      <c r="BD44" s="402"/>
      <c r="BE44" s="402"/>
      <c r="BF44" s="402"/>
      <c r="BG44" s="402"/>
      <c r="BH44" s="402"/>
      <c r="BI44" s="402"/>
      <c r="BJ44" s="402"/>
      <c r="BK44" s="402"/>
    </row>
    <row r="45" spans="1:63">
      <c r="A45" s="348"/>
      <c r="B45" s="396"/>
      <c r="C45" s="350" t="s">
        <v>96</v>
      </c>
      <c r="D45" s="351">
        <v>2.0499999999999998</v>
      </c>
      <c r="E45" s="351">
        <f t="shared" si="2"/>
        <v>2.0499999999999998</v>
      </c>
      <c r="F45" s="351"/>
      <c r="G45" s="351"/>
      <c r="H45" s="351"/>
      <c r="I45" s="351"/>
      <c r="J45" s="555" t="s">
        <v>427</v>
      </c>
      <c r="K45" s="379"/>
      <c r="L45" s="512"/>
      <c r="M45" s="512"/>
      <c r="N45" s="402">
        <v>0.59000000000000008</v>
      </c>
      <c r="O45" s="402"/>
      <c r="P45" s="402"/>
      <c r="Q45" s="402"/>
      <c r="R45" s="402">
        <v>0.73</v>
      </c>
      <c r="S45" s="402"/>
      <c r="T45" s="402"/>
      <c r="U45" s="402">
        <v>0.73</v>
      </c>
      <c r="V45" s="402"/>
      <c r="W45" s="402"/>
      <c r="X45" s="402"/>
      <c r="Y45" s="402"/>
      <c r="Z45" s="402"/>
      <c r="AA45" s="402"/>
      <c r="AB45" s="402"/>
      <c r="AC45" s="402"/>
      <c r="AD45" s="402"/>
      <c r="AE45" s="402"/>
      <c r="AF45" s="402"/>
      <c r="AG45" s="402"/>
      <c r="AH45" s="402"/>
      <c r="AI45" s="402"/>
      <c r="AJ45" s="402"/>
      <c r="AK45" s="402"/>
      <c r="AL45" s="402"/>
      <c r="AM45" s="402"/>
      <c r="AN45" s="402"/>
      <c r="AO45" s="402"/>
      <c r="AP45" s="402"/>
      <c r="AQ45" s="402"/>
      <c r="AR45" s="402"/>
      <c r="AS45" s="402"/>
      <c r="AT45" s="402"/>
      <c r="AU45" s="402"/>
      <c r="AV45" s="402"/>
      <c r="AW45" s="402"/>
      <c r="AX45" s="402"/>
      <c r="AY45" s="402"/>
      <c r="AZ45" s="402"/>
      <c r="BA45" s="402"/>
      <c r="BB45" s="402"/>
      <c r="BC45" s="402"/>
      <c r="BD45" s="402"/>
      <c r="BE45" s="402"/>
      <c r="BF45" s="402"/>
      <c r="BG45" s="402"/>
      <c r="BH45" s="402"/>
      <c r="BI45" s="402"/>
      <c r="BJ45" s="402"/>
      <c r="BK45" s="402"/>
    </row>
    <row r="46" spans="1:63" ht="62">
      <c r="A46" s="383">
        <v>20</v>
      </c>
      <c r="B46" s="284" t="s">
        <v>735</v>
      </c>
      <c r="C46" s="338" t="s">
        <v>96</v>
      </c>
      <c r="D46" s="403">
        <v>44.3</v>
      </c>
      <c r="E46" s="403">
        <f>+E47+E48+E49+E50+E51+E53+E52</f>
        <v>20.440000000000001</v>
      </c>
      <c r="F46" s="403"/>
      <c r="G46" s="403"/>
      <c r="H46" s="403"/>
      <c r="I46" s="403"/>
      <c r="J46" s="340" t="s">
        <v>736</v>
      </c>
      <c r="K46" s="379"/>
      <c r="L46" s="512"/>
      <c r="M46" s="512"/>
    </row>
    <row r="47" spans="1:63" s="408" customFormat="1">
      <c r="A47" s="404"/>
      <c r="B47" s="405"/>
      <c r="C47" s="338" t="s">
        <v>96</v>
      </c>
      <c r="D47" s="406">
        <v>12.33</v>
      </c>
      <c r="E47" s="351">
        <f t="shared" ref="E47:E52" si="3">+SUM(N47:BK47)</f>
        <v>4.33</v>
      </c>
      <c r="F47" s="351"/>
      <c r="G47" s="351"/>
      <c r="H47" s="351"/>
      <c r="I47" s="351"/>
      <c r="J47" s="340" t="s">
        <v>554</v>
      </c>
      <c r="K47" s="407"/>
      <c r="L47" s="519"/>
      <c r="M47" s="519"/>
      <c r="BD47" s="408">
        <v>4.33</v>
      </c>
    </row>
    <row r="48" spans="1:63" s="408" customFormat="1">
      <c r="A48" s="404"/>
      <c r="B48" s="405"/>
      <c r="C48" s="338" t="s">
        <v>96</v>
      </c>
      <c r="D48" s="406">
        <v>7.58</v>
      </c>
      <c r="E48" s="351">
        <f t="shared" si="3"/>
        <v>5.31</v>
      </c>
      <c r="F48" s="351"/>
      <c r="G48" s="351"/>
      <c r="H48" s="351"/>
      <c r="I48" s="351"/>
      <c r="J48" s="340" t="s">
        <v>259</v>
      </c>
      <c r="K48" s="407"/>
      <c r="L48" s="519"/>
      <c r="M48" s="519"/>
      <c r="N48" s="409"/>
      <c r="O48" s="409"/>
      <c r="P48" s="409"/>
      <c r="Q48" s="409">
        <v>0.38</v>
      </c>
      <c r="R48" s="409">
        <v>1.33</v>
      </c>
      <c r="S48" s="409"/>
      <c r="T48" s="409"/>
      <c r="U48" s="409">
        <v>0.41</v>
      </c>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v>3.1399999999999997</v>
      </c>
      <c r="AW48" s="409"/>
      <c r="AX48" s="409"/>
      <c r="AY48" s="409"/>
      <c r="AZ48" s="409"/>
      <c r="BA48" s="409">
        <v>0.05</v>
      </c>
      <c r="BB48" s="409"/>
      <c r="BC48" s="409"/>
      <c r="BD48" s="409"/>
      <c r="BE48" s="409"/>
      <c r="BF48" s="409"/>
      <c r="BG48" s="409"/>
      <c r="BH48" s="409"/>
      <c r="BI48" s="409"/>
      <c r="BJ48" s="409"/>
      <c r="BK48" s="409"/>
    </row>
    <row r="49" spans="1:56" s="408" customFormat="1">
      <c r="A49" s="404"/>
      <c r="B49" s="405"/>
      <c r="C49" s="338" t="s">
        <v>96</v>
      </c>
      <c r="D49" s="406">
        <v>9.6499999999999986</v>
      </c>
      <c r="E49" s="351">
        <f t="shared" si="3"/>
        <v>1.8499999999999999</v>
      </c>
      <c r="F49" s="351"/>
      <c r="G49" s="351"/>
      <c r="H49" s="351"/>
      <c r="I49" s="351"/>
      <c r="J49" s="340" t="s">
        <v>261</v>
      </c>
      <c r="K49" s="407"/>
      <c r="L49" s="519"/>
      <c r="M49" s="519"/>
      <c r="AV49" s="408">
        <v>0.12999999999999998</v>
      </c>
      <c r="BD49" s="408">
        <v>1.72</v>
      </c>
    </row>
    <row r="50" spans="1:56" s="408" customFormat="1">
      <c r="A50" s="404"/>
      <c r="B50" s="405"/>
      <c r="C50" s="338" t="s">
        <v>96</v>
      </c>
      <c r="D50" s="406">
        <v>11.669999999999998</v>
      </c>
      <c r="E50" s="351">
        <f t="shared" si="3"/>
        <v>8.2100000000000009</v>
      </c>
      <c r="F50" s="351"/>
      <c r="G50" s="351"/>
      <c r="H50" s="351"/>
      <c r="I50" s="351"/>
      <c r="J50" s="340" t="s">
        <v>454</v>
      </c>
      <c r="K50" s="407"/>
      <c r="L50" s="519"/>
      <c r="M50" s="519"/>
      <c r="Q50" s="408">
        <v>0.80999999999999994</v>
      </c>
      <c r="R50" s="408">
        <v>0.16</v>
      </c>
      <c r="U50" s="408">
        <v>0.69</v>
      </c>
      <c r="AL50" s="408">
        <v>0.04</v>
      </c>
      <c r="AO50" s="408">
        <v>0.05</v>
      </c>
      <c r="AV50" s="408">
        <v>4.53</v>
      </c>
      <c r="BA50" s="408">
        <v>1.1400000000000001</v>
      </c>
      <c r="BD50" s="408">
        <v>0.79</v>
      </c>
    </row>
    <row r="51" spans="1:56" s="408" customFormat="1">
      <c r="A51" s="404"/>
      <c r="B51" s="405"/>
      <c r="C51" s="338" t="s">
        <v>96</v>
      </c>
      <c r="D51" s="406">
        <v>0.26</v>
      </c>
      <c r="E51" s="351">
        <f t="shared" si="3"/>
        <v>0.06</v>
      </c>
      <c r="F51" s="351"/>
      <c r="G51" s="351"/>
      <c r="H51" s="351"/>
      <c r="I51" s="351"/>
      <c r="J51" s="340" t="s">
        <v>675</v>
      </c>
      <c r="K51" s="407"/>
      <c r="L51" s="519"/>
      <c r="M51" s="519"/>
      <c r="BD51" s="408">
        <v>0.06</v>
      </c>
    </row>
    <row r="52" spans="1:56" s="408" customFormat="1">
      <c r="A52" s="404"/>
      <c r="B52" s="405"/>
      <c r="C52" s="338" t="s">
        <v>96</v>
      </c>
      <c r="D52" s="406">
        <v>2.81</v>
      </c>
      <c r="E52" s="351">
        <f t="shared" si="3"/>
        <v>0.68</v>
      </c>
      <c r="F52" s="351"/>
      <c r="G52" s="351"/>
      <c r="H52" s="351"/>
      <c r="I52" s="351"/>
      <c r="J52" s="340" t="s">
        <v>281</v>
      </c>
      <c r="K52" s="407"/>
      <c r="L52" s="519"/>
      <c r="M52" s="519"/>
      <c r="AV52" s="408">
        <v>0.04</v>
      </c>
      <c r="BD52" s="408">
        <v>0.64</v>
      </c>
    </row>
    <row r="53" spans="1:56" s="408" customFormat="1">
      <c r="A53" s="404"/>
      <c r="B53" s="284"/>
      <c r="C53" s="338" t="s">
        <v>96</v>
      </c>
      <c r="D53" s="406">
        <v>0</v>
      </c>
      <c r="E53" s="351">
        <f>+SUM(N53:BK53)</f>
        <v>0</v>
      </c>
      <c r="F53" s="351"/>
      <c r="G53" s="351"/>
      <c r="H53" s="351"/>
      <c r="I53" s="351"/>
      <c r="J53" s="556" t="s">
        <v>551</v>
      </c>
      <c r="K53" s="407"/>
      <c r="L53" s="519"/>
      <c r="M53" s="519"/>
    </row>
    <row r="54" spans="1:56">
      <c r="A54" s="348">
        <v>21</v>
      </c>
      <c r="B54" s="410" t="s">
        <v>737</v>
      </c>
      <c r="C54" s="411" t="s">
        <v>96</v>
      </c>
      <c r="D54" s="412">
        <v>3.5</v>
      </c>
      <c r="E54" s="412">
        <v>3.5</v>
      </c>
      <c r="F54" s="412"/>
      <c r="G54" s="412"/>
      <c r="H54" s="412"/>
      <c r="I54" s="412"/>
      <c r="J54" s="555" t="s">
        <v>619</v>
      </c>
      <c r="K54" s="379"/>
      <c r="L54" s="512"/>
      <c r="M54" s="512"/>
    </row>
    <row r="55" spans="1:56">
      <c r="A55" s="348"/>
      <c r="B55" s="410"/>
      <c r="C55" s="411" t="s">
        <v>96</v>
      </c>
      <c r="D55" s="59">
        <v>1.9400000000000002</v>
      </c>
      <c r="E55" s="413">
        <f t="shared" ref="E55:E62" si="4">+SUM(N55:BK55)</f>
        <v>1.42</v>
      </c>
      <c r="F55" s="413"/>
      <c r="G55" s="413"/>
      <c r="H55" s="413"/>
      <c r="I55" s="413"/>
      <c r="J55" s="340" t="s">
        <v>300</v>
      </c>
      <c r="K55" s="414"/>
      <c r="L55" s="512"/>
      <c r="M55" s="512"/>
      <c r="R55" s="361">
        <v>0.15</v>
      </c>
      <c r="AV55" s="361">
        <v>1.2</v>
      </c>
      <c r="BA55" s="361">
        <v>7.0000000000000007E-2</v>
      </c>
    </row>
    <row r="56" spans="1:56">
      <c r="A56" s="348"/>
      <c r="B56" s="410"/>
      <c r="C56" s="411" t="s">
        <v>96</v>
      </c>
      <c r="D56" s="59">
        <v>1.56</v>
      </c>
      <c r="E56" s="413">
        <f t="shared" si="4"/>
        <v>0.73</v>
      </c>
      <c r="F56" s="413"/>
      <c r="G56" s="413"/>
      <c r="H56" s="413"/>
      <c r="I56" s="413"/>
      <c r="J56" s="340" t="s">
        <v>675</v>
      </c>
      <c r="K56" s="414"/>
      <c r="L56" s="512"/>
      <c r="M56" s="512"/>
      <c r="AU56" s="361">
        <v>0.21</v>
      </c>
      <c r="AV56" s="361">
        <v>0.13999999999999999</v>
      </c>
      <c r="BD56" s="361">
        <v>0.38</v>
      </c>
    </row>
    <row r="57" spans="1:56">
      <c r="A57" s="383">
        <v>22</v>
      </c>
      <c r="B57" s="348" t="s">
        <v>738</v>
      </c>
      <c r="C57" s="360" t="s">
        <v>96</v>
      </c>
      <c r="D57" s="351">
        <v>0.12</v>
      </c>
      <c r="E57" s="413">
        <f t="shared" si="4"/>
        <v>0.12</v>
      </c>
      <c r="F57" s="413"/>
      <c r="G57" s="413"/>
      <c r="H57" s="413"/>
      <c r="I57" s="413"/>
      <c r="J57" s="555" t="s">
        <v>554</v>
      </c>
      <c r="K57" s="414"/>
      <c r="L57" s="512"/>
      <c r="M57" s="512"/>
      <c r="AV57" s="361">
        <v>0.12</v>
      </c>
    </row>
    <row r="58" spans="1:56">
      <c r="A58" s="348">
        <v>23</v>
      </c>
      <c r="B58" s="410" t="s">
        <v>620</v>
      </c>
      <c r="C58" s="411" t="s">
        <v>96</v>
      </c>
      <c r="D58" s="351">
        <v>0.31</v>
      </c>
      <c r="E58" s="413">
        <f t="shared" si="4"/>
        <v>0.31</v>
      </c>
      <c r="F58" s="413"/>
      <c r="G58" s="413"/>
      <c r="H58" s="413"/>
      <c r="I58" s="413"/>
      <c r="J58" s="555" t="s">
        <v>252</v>
      </c>
      <c r="K58" s="379"/>
      <c r="L58" s="512"/>
      <c r="M58" s="512"/>
      <c r="AV58" s="361">
        <v>0.31</v>
      </c>
    </row>
    <row r="59" spans="1:56">
      <c r="A59" s="383">
        <v>24</v>
      </c>
      <c r="B59" s="348" t="s">
        <v>623</v>
      </c>
      <c r="C59" s="360" t="s">
        <v>96</v>
      </c>
      <c r="D59" s="351">
        <v>5.4399999999999997E-2</v>
      </c>
      <c r="E59" s="413">
        <f t="shared" si="4"/>
        <v>0.05</v>
      </c>
      <c r="F59" s="413"/>
      <c r="G59" s="413"/>
      <c r="H59" s="413"/>
      <c r="I59" s="413"/>
      <c r="J59" s="555" t="s">
        <v>624</v>
      </c>
      <c r="K59" s="379"/>
      <c r="L59" s="512"/>
      <c r="M59" s="512"/>
      <c r="AV59" s="361">
        <v>0.05</v>
      </c>
    </row>
    <row r="60" spans="1:56">
      <c r="A60" s="348">
        <v>25</v>
      </c>
      <c r="B60" s="410" t="s">
        <v>739</v>
      </c>
      <c r="C60" s="411" t="s">
        <v>96</v>
      </c>
      <c r="D60" s="351">
        <v>0.21</v>
      </c>
      <c r="E60" s="413">
        <f t="shared" si="4"/>
        <v>0.21</v>
      </c>
      <c r="F60" s="413"/>
      <c r="G60" s="413"/>
      <c r="H60" s="413"/>
      <c r="I60" s="413"/>
      <c r="J60" s="555" t="s">
        <v>444</v>
      </c>
      <c r="K60" s="379"/>
      <c r="L60" s="512"/>
      <c r="M60" s="512"/>
      <c r="AE60" s="361">
        <v>0.03</v>
      </c>
      <c r="AV60" s="361">
        <v>0.18</v>
      </c>
    </row>
    <row r="61" spans="1:56">
      <c r="A61" s="383">
        <v>26</v>
      </c>
      <c r="B61" s="348" t="s">
        <v>633</v>
      </c>
      <c r="C61" s="360" t="s">
        <v>96</v>
      </c>
      <c r="D61" s="351">
        <v>0.02</v>
      </c>
      <c r="E61" s="413">
        <f t="shared" si="4"/>
        <v>0.02</v>
      </c>
      <c r="F61" s="413"/>
      <c r="G61" s="413"/>
      <c r="H61" s="413"/>
      <c r="I61" s="413"/>
      <c r="J61" s="555" t="s">
        <v>440</v>
      </c>
      <c r="K61" s="379"/>
      <c r="L61" s="512"/>
      <c r="M61" s="512"/>
      <c r="AV61" s="361">
        <v>0.02</v>
      </c>
    </row>
    <row r="62" spans="1:56" ht="31">
      <c r="A62" s="348">
        <v>27</v>
      </c>
      <c r="B62" s="348" t="s">
        <v>653</v>
      </c>
      <c r="C62" s="360" t="s">
        <v>96</v>
      </c>
      <c r="D62" s="351">
        <v>0.01</v>
      </c>
      <c r="E62" s="413">
        <f t="shared" si="4"/>
        <v>0.01</v>
      </c>
      <c r="F62" s="413"/>
      <c r="G62" s="413"/>
      <c r="H62" s="413"/>
      <c r="I62" s="413"/>
      <c r="J62" s="555" t="s">
        <v>261</v>
      </c>
      <c r="K62" s="379"/>
      <c r="L62" s="512"/>
      <c r="M62" s="512"/>
      <c r="AV62" s="361">
        <v>0.01</v>
      </c>
    </row>
    <row r="63" spans="1:56" ht="31">
      <c r="A63" s="383">
        <v>28</v>
      </c>
      <c r="B63" s="348" t="s">
        <v>740</v>
      </c>
      <c r="C63" s="360" t="s">
        <v>96</v>
      </c>
      <c r="D63" s="351">
        <v>0.35</v>
      </c>
      <c r="E63" s="351">
        <v>0.35</v>
      </c>
      <c r="F63" s="351"/>
      <c r="G63" s="351"/>
      <c r="H63" s="351"/>
      <c r="I63" s="351"/>
      <c r="J63" s="555" t="s">
        <v>655</v>
      </c>
      <c r="K63" s="379"/>
      <c r="L63" s="512"/>
      <c r="M63" s="512"/>
    </row>
    <row r="64" spans="1:56">
      <c r="A64" s="383"/>
      <c r="B64" s="348"/>
      <c r="C64" s="360" t="s">
        <v>96</v>
      </c>
      <c r="D64" s="351">
        <v>0.24</v>
      </c>
      <c r="E64" s="413">
        <f>+SUM(N64:BK64)</f>
        <v>0.24</v>
      </c>
      <c r="F64" s="413"/>
      <c r="G64" s="413"/>
      <c r="H64" s="413"/>
      <c r="I64" s="413"/>
      <c r="J64" s="555" t="s">
        <v>261</v>
      </c>
      <c r="K64" s="379"/>
      <c r="L64" s="512"/>
      <c r="M64" s="512"/>
      <c r="R64" s="361">
        <v>0.1</v>
      </c>
      <c r="AE64" s="361">
        <v>4.9999999999999989E-2</v>
      </c>
      <c r="AV64" s="361">
        <v>0.09</v>
      </c>
    </row>
    <row r="65" spans="1:56">
      <c r="A65" s="383"/>
      <c r="B65" s="348"/>
      <c r="C65" s="360" t="s">
        <v>96</v>
      </c>
      <c r="D65" s="351">
        <v>0.10999999999999999</v>
      </c>
      <c r="E65" s="413">
        <f>+SUM(N65:BK65)</f>
        <v>0.11</v>
      </c>
      <c r="F65" s="413"/>
      <c r="G65" s="413"/>
      <c r="H65" s="413"/>
      <c r="I65" s="413"/>
      <c r="J65" s="555" t="s">
        <v>252</v>
      </c>
      <c r="K65" s="379"/>
      <c r="L65" s="512"/>
      <c r="M65" s="512"/>
      <c r="AV65" s="361">
        <v>0.11</v>
      </c>
    </row>
    <row r="66" spans="1:56" ht="62">
      <c r="A66" s="348">
        <v>29</v>
      </c>
      <c r="B66" s="340" t="s">
        <v>741</v>
      </c>
      <c r="C66" s="331" t="s">
        <v>96</v>
      </c>
      <c r="D66" s="415">
        <v>13.63</v>
      </c>
      <c r="E66" s="415">
        <f>+E67+E68+E69+E70+E71+E72</f>
        <v>8.6300000000000008</v>
      </c>
      <c r="F66" s="415"/>
      <c r="G66" s="415"/>
      <c r="H66" s="415"/>
      <c r="I66" s="415"/>
      <c r="J66" s="340" t="s">
        <v>742</v>
      </c>
      <c r="K66" s="379"/>
      <c r="L66" s="512"/>
      <c r="M66" s="512"/>
    </row>
    <row r="67" spans="1:56">
      <c r="A67" s="348"/>
      <c r="B67" s="416" t="s">
        <v>743</v>
      </c>
      <c r="C67" s="60" t="s">
        <v>96</v>
      </c>
      <c r="D67" s="417">
        <v>0.89</v>
      </c>
      <c r="E67" s="413">
        <f t="shared" ref="E67:E75" si="5">+SUM(N67:BK67)</f>
        <v>0.63</v>
      </c>
      <c r="F67" s="413"/>
      <c r="G67" s="413"/>
      <c r="H67" s="413"/>
      <c r="I67" s="413"/>
      <c r="J67" s="348" t="s">
        <v>712</v>
      </c>
      <c r="K67" s="379"/>
      <c r="L67" s="512"/>
      <c r="M67" s="512"/>
      <c r="Y67" s="361">
        <v>0.53</v>
      </c>
      <c r="AV67" s="361">
        <v>0.1</v>
      </c>
    </row>
    <row r="68" spans="1:56">
      <c r="A68" s="348"/>
      <c r="B68" s="416" t="s">
        <v>744</v>
      </c>
      <c r="C68" s="60" t="s">
        <v>96</v>
      </c>
      <c r="D68" s="417">
        <v>0</v>
      </c>
      <c r="E68" s="413">
        <f t="shared" si="5"/>
        <v>0</v>
      </c>
      <c r="F68" s="413"/>
      <c r="G68" s="413"/>
      <c r="H68" s="413"/>
      <c r="I68" s="413"/>
      <c r="J68" s="348" t="s">
        <v>301</v>
      </c>
      <c r="K68" s="379"/>
      <c r="L68" s="512"/>
      <c r="M68" s="512"/>
    </row>
    <row r="69" spans="1:56">
      <c r="A69" s="348"/>
      <c r="B69" s="416" t="s">
        <v>745</v>
      </c>
      <c r="C69" s="60" t="s">
        <v>96</v>
      </c>
      <c r="D69" s="417">
        <v>5.71</v>
      </c>
      <c r="E69" s="413">
        <f t="shared" si="5"/>
        <v>3.51</v>
      </c>
      <c r="F69" s="413"/>
      <c r="G69" s="413"/>
      <c r="H69" s="413"/>
      <c r="I69" s="413"/>
      <c r="J69" s="348" t="s">
        <v>252</v>
      </c>
      <c r="K69" s="418"/>
      <c r="L69" s="520"/>
      <c r="M69" s="520"/>
      <c r="Q69" s="361">
        <v>0.04</v>
      </c>
      <c r="Y69" s="361">
        <v>1.3399999999999999</v>
      </c>
      <c r="AV69" s="361">
        <v>2.13</v>
      </c>
    </row>
    <row r="70" spans="1:56">
      <c r="A70" s="348"/>
      <c r="B70" s="416" t="s">
        <v>746</v>
      </c>
      <c r="C70" s="60" t="s">
        <v>96</v>
      </c>
      <c r="D70" s="417">
        <v>4.01</v>
      </c>
      <c r="E70" s="413">
        <f t="shared" si="5"/>
        <v>2.37</v>
      </c>
      <c r="F70" s="413"/>
      <c r="G70" s="413"/>
      <c r="H70" s="413"/>
      <c r="I70" s="413"/>
      <c r="J70" s="345" t="s">
        <v>274</v>
      </c>
      <c r="K70" s="379"/>
      <c r="L70" s="512"/>
      <c r="M70" s="512"/>
      <c r="Y70" s="361">
        <v>2.1</v>
      </c>
      <c r="AD70" s="361">
        <v>0.14000000000000001</v>
      </c>
      <c r="AV70" s="361">
        <v>0.09</v>
      </c>
      <c r="BD70" s="361">
        <v>0.04</v>
      </c>
    </row>
    <row r="71" spans="1:56">
      <c r="A71" s="348"/>
      <c r="B71" s="416" t="s">
        <v>747</v>
      </c>
      <c r="C71" s="60" t="s">
        <v>96</v>
      </c>
      <c r="D71" s="417">
        <v>2.2500000000000004</v>
      </c>
      <c r="E71" s="413">
        <f t="shared" si="5"/>
        <v>1.8800000000000003</v>
      </c>
      <c r="F71" s="413"/>
      <c r="G71" s="413"/>
      <c r="H71" s="413"/>
      <c r="I71" s="413"/>
      <c r="J71" s="348" t="s">
        <v>499</v>
      </c>
      <c r="K71" s="379"/>
      <c r="L71" s="512"/>
      <c r="M71" s="512"/>
      <c r="Y71" s="361">
        <v>1.3</v>
      </c>
      <c r="AD71" s="361">
        <v>0.04</v>
      </c>
      <c r="AE71" s="361">
        <v>0.11</v>
      </c>
      <c r="AV71" s="361">
        <v>0.43000000000000005</v>
      </c>
    </row>
    <row r="72" spans="1:56">
      <c r="A72" s="348"/>
      <c r="B72" s="416" t="s">
        <v>748</v>
      </c>
      <c r="C72" s="60" t="s">
        <v>96</v>
      </c>
      <c r="D72" s="417">
        <v>0.77</v>
      </c>
      <c r="E72" s="413">
        <f t="shared" si="5"/>
        <v>0.24</v>
      </c>
      <c r="F72" s="413"/>
      <c r="G72" s="413"/>
      <c r="H72" s="413"/>
      <c r="I72" s="413"/>
      <c r="J72" s="348" t="s">
        <v>667</v>
      </c>
      <c r="K72" s="379"/>
      <c r="L72" s="512"/>
      <c r="M72" s="512"/>
      <c r="Y72" s="361">
        <v>0.22</v>
      </c>
      <c r="AD72" s="361">
        <v>0.02</v>
      </c>
    </row>
    <row r="73" spans="1:56" ht="31">
      <c r="A73" s="383">
        <v>30</v>
      </c>
      <c r="B73" s="340" t="s">
        <v>749</v>
      </c>
      <c r="C73" s="360" t="s">
        <v>96</v>
      </c>
      <c r="D73" s="351">
        <v>2.92</v>
      </c>
      <c r="E73" s="413">
        <v>2.92</v>
      </c>
      <c r="F73" s="413"/>
      <c r="G73" s="413"/>
      <c r="H73" s="413"/>
      <c r="I73" s="413"/>
      <c r="J73" s="555" t="s">
        <v>554</v>
      </c>
      <c r="K73" s="379"/>
      <c r="L73" s="512"/>
      <c r="M73" s="512"/>
    </row>
    <row r="74" spans="1:56">
      <c r="A74" s="348">
        <v>31</v>
      </c>
      <c r="B74" s="348" t="s">
        <v>750</v>
      </c>
      <c r="C74" s="360" t="s">
        <v>96</v>
      </c>
      <c r="D74" s="351">
        <v>1.1299999999999999</v>
      </c>
      <c r="E74" s="413">
        <f t="shared" si="5"/>
        <v>1.1299999999999999</v>
      </c>
      <c r="F74" s="413"/>
      <c r="G74" s="413"/>
      <c r="H74" s="413"/>
      <c r="I74" s="413"/>
      <c r="J74" s="555" t="s">
        <v>554</v>
      </c>
      <c r="K74" s="414"/>
      <c r="L74" s="512"/>
      <c r="M74" s="512"/>
      <c r="AV74" s="361">
        <v>1.1299999999999999</v>
      </c>
    </row>
    <row r="75" spans="1:56">
      <c r="A75" s="348"/>
      <c r="B75" s="348" t="s">
        <v>468</v>
      </c>
      <c r="C75" s="330" t="s">
        <v>96</v>
      </c>
      <c r="D75" s="59">
        <v>0.79</v>
      </c>
      <c r="E75" s="413">
        <f t="shared" si="5"/>
        <v>0.26</v>
      </c>
      <c r="F75" s="413"/>
      <c r="G75" s="413"/>
      <c r="H75" s="413"/>
      <c r="I75" s="413"/>
      <c r="J75" s="555" t="s">
        <v>265</v>
      </c>
      <c r="K75" s="414"/>
      <c r="L75" s="512"/>
      <c r="M75" s="512"/>
      <c r="R75" s="361">
        <v>0.05</v>
      </c>
      <c r="AE75" s="361">
        <v>0.05</v>
      </c>
      <c r="AU75" s="361">
        <v>0.16</v>
      </c>
    </row>
    <row r="76" spans="1:56" ht="31">
      <c r="A76" s="348">
        <v>32</v>
      </c>
      <c r="B76" s="348" t="s">
        <v>431</v>
      </c>
      <c r="C76" s="350" t="s">
        <v>432</v>
      </c>
      <c r="D76" s="351">
        <v>16.12</v>
      </c>
      <c r="E76" s="351">
        <f>+E77+E80</f>
        <v>2.2600000000000002</v>
      </c>
      <c r="F76" s="351"/>
      <c r="G76" s="351"/>
      <c r="H76" s="351"/>
      <c r="I76" s="351"/>
      <c r="J76" s="555" t="s">
        <v>433</v>
      </c>
      <c r="K76" s="378"/>
      <c r="L76" s="511"/>
      <c r="M76" s="511"/>
    </row>
    <row r="77" spans="1:56">
      <c r="A77" s="348"/>
      <c r="B77" s="348"/>
      <c r="C77" s="330"/>
      <c r="D77" s="59">
        <v>4.16</v>
      </c>
      <c r="E77" s="59">
        <f>E78+E79</f>
        <v>0.25</v>
      </c>
      <c r="F77" s="59"/>
      <c r="G77" s="59"/>
      <c r="H77" s="59"/>
      <c r="I77" s="59"/>
      <c r="J77" s="341" t="s">
        <v>477</v>
      </c>
      <c r="K77" s="378"/>
      <c r="L77" s="511"/>
      <c r="M77" s="511"/>
    </row>
    <row r="78" spans="1:56">
      <c r="A78" s="348"/>
      <c r="B78" s="80" t="s">
        <v>95</v>
      </c>
      <c r="C78" s="339" t="s">
        <v>96</v>
      </c>
      <c r="D78" s="419">
        <v>3.24</v>
      </c>
      <c r="E78" s="413">
        <f>+SUM(N78:BK78)</f>
        <v>0.2</v>
      </c>
      <c r="F78" s="413"/>
      <c r="G78" s="413"/>
      <c r="H78" s="413"/>
      <c r="I78" s="413"/>
      <c r="J78" s="341" t="s">
        <v>477</v>
      </c>
      <c r="K78" s="378"/>
      <c r="L78" s="511"/>
      <c r="M78" s="511"/>
      <c r="AE78" s="361">
        <v>0.04</v>
      </c>
      <c r="AV78" s="361">
        <v>7.0000000000000007E-2</v>
      </c>
      <c r="AZ78" s="361">
        <v>0.09</v>
      </c>
    </row>
    <row r="79" spans="1:56">
      <c r="A79" s="348"/>
      <c r="B79" s="80" t="s">
        <v>434</v>
      </c>
      <c r="C79" s="339" t="s">
        <v>150</v>
      </c>
      <c r="D79" s="419">
        <v>0.91999999999999993</v>
      </c>
      <c r="E79" s="413">
        <f>+SUM(N79:BK79)</f>
        <v>0.05</v>
      </c>
      <c r="F79" s="413"/>
      <c r="G79" s="413"/>
      <c r="H79" s="413"/>
      <c r="I79" s="413"/>
      <c r="J79" s="341" t="s">
        <v>477</v>
      </c>
      <c r="K79" s="378"/>
      <c r="L79" s="511"/>
      <c r="M79" s="511"/>
      <c r="AE79" s="361">
        <v>0.02</v>
      </c>
      <c r="AV79" s="361">
        <v>0.01</v>
      </c>
      <c r="AZ79" s="361">
        <v>0.02</v>
      </c>
    </row>
    <row r="80" spans="1:56">
      <c r="A80" s="348"/>
      <c r="B80" s="348"/>
      <c r="C80" s="330"/>
      <c r="D80" s="59">
        <v>10.39</v>
      </c>
      <c r="E80" s="59">
        <f>E81+E82</f>
        <v>2.0100000000000002</v>
      </c>
      <c r="F80" s="59"/>
      <c r="G80" s="59"/>
      <c r="H80" s="59"/>
      <c r="I80" s="59"/>
      <c r="J80" s="341" t="s">
        <v>259</v>
      </c>
      <c r="K80" s="378"/>
      <c r="L80" s="511"/>
      <c r="M80" s="511"/>
    </row>
    <row r="81" spans="1:56">
      <c r="A81" s="348"/>
      <c r="B81" s="80" t="s">
        <v>95</v>
      </c>
      <c r="C81" s="339" t="s">
        <v>96</v>
      </c>
      <c r="D81" s="419">
        <v>6.0000000000000009</v>
      </c>
      <c r="E81" s="413">
        <f>+SUM(N81:BK81)</f>
        <v>0.9700000000000002</v>
      </c>
      <c r="F81" s="413"/>
      <c r="G81" s="413"/>
      <c r="H81" s="413"/>
      <c r="I81" s="413"/>
      <c r="J81" s="341" t="s">
        <v>259</v>
      </c>
      <c r="K81" s="378"/>
      <c r="L81" s="511"/>
      <c r="M81" s="511"/>
      <c r="R81" s="361">
        <v>0.3</v>
      </c>
      <c r="V81" s="361">
        <v>0.54</v>
      </c>
      <c r="AV81" s="361">
        <v>0.06</v>
      </c>
      <c r="AZ81" s="361">
        <v>7.0000000000000007E-2</v>
      </c>
    </row>
    <row r="82" spans="1:56">
      <c r="A82" s="348"/>
      <c r="B82" s="80" t="s">
        <v>434</v>
      </c>
      <c r="C82" s="339" t="s">
        <v>141</v>
      </c>
      <c r="D82" s="419">
        <v>4.3899999999999997</v>
      </c>
      <c r="E82" s="413">
        <f>+SUM(N82:BK82)</f>
        <v>1.04</v>
      </c>
      <c r="F82" s="413"/>
      <c r="G82" s="413"/>
      <c r="H82" s="413"/>
      <c r="I82" s="413"/>
      <c r="J82" s="341" t="s">
        <v>259</v>
      </c>
      <c r="K82" s="378"/>
      <c r="L82" s="511"/>
      <c r="M82" s="511"/>
      <c r="R82" s="361">
        <v>0.35</v>
      </c>
      <c r="V82" s="361">
        <v>0.56000000000000005</v>
      </c>
      <c r="AV82" s="361">
        <v>0.13</v>
      </c>
    </row>
    <row r="83" spans="1:56" ht="26">
      <c r="A83" s="348"/>
      <c r="B83" s="340" t="s">
        <v>751</v>
      </c>
      <c r="C83" s="331" t="s">
        <v>98</v>
      </c>
      <c r="D83" s="403">
        <v>71.5</v>
      </c>
      <c r="E83" s="413">
        <f>+SUM(N83:BK83)</f>
        <v>58.07</v>
      </c>
      <c r="F83" s="413"/>
      <c r="G83" s="413"/>
      <c r="H83" s="413"/>
      <c r="I83" s="413"/>
      <c r="J83" s="340" t="s">
        <v>427</v>
      </c>
      <c r="K83" s="379" t="s">
        <v>752</v>
      </c>
      <c r="L83" s="512"/>
      <c r="M83" s="512"/>
      <c r="Q83" s="361">
        <v>3.57</v>
      </c>
      <c r="R83" s="361">
        <v>33.4</v>
      </c>
      <c r="U83" s="361">
        <v>21.1</v>
      </c>
    </row>
    <row r="84" spans="1:56">
      <c r="A84" s="383">
        <v>33</v>
      </c>
      <c r="B84" s="384" t="s">
        <v>509</v>
      </c>
      <c r="C84" s="392" t="s">
        <v>100</v>
      </c>
      <c r="D84" s="351">
        <v>0.21</v>
      </c>
      <c r="E84" s="413">
        <f>+SUM(N84:BK84)</f>
        <v>0.11</v>
      </c>
      <c r="F84" s="413"/>
      <c r="G84" s="413"/>
      <c r="H84" s="413"/>
      <c r="I84" s="413"/>
      <c r="J84" s="556" t="s">
        <v>427</v>
      </c>
      <c r="K84" s="378"/>
      <c r="L84" s="511"/>
      <c r="M84" s="511"/>
      <c r="R84" s="361">
        <v>0.11</v>
      </c>
    </row>
    <row r="85" spans="1:56">
      <c r="A85" s="348">
        <v>34</v>
      </c>
      <c r="B85" s="348" t="s">
        <v>515</v>
      </c>
      <c r="C85" s="350" t="s">
        <v>111</v>
      </c>
      <c r="D85" s="351">
        <v>3.5</v>
      </c>
      <c r="E85" s="413">
        <f>+SUM(N85:BK85)</f>
        <v>2.3330700000000002</v>
      </c>
      <c r="F85" s="413"/>
      <c r="G85" s="413"/>
      <c r="H85" s="413"/>
      <c r="I85" s="413"/>
      <c r="J85" s="555" t="s">
        <v>516</v>
      </c>
      <c r="K85" s="376"/>
      <c r="L85" s="510"/>
      <c r="M85" s="510"/>
      <c r="N85" s="361">
        <v>0.02</v>
      </c>
      <c r="O85" s="361">
        <v>1.39</v>
      </c>
      <c r="Q85" s="361">
        <v>0.24</v>
      </c>
      <c r="R85" s="361">
        <v>0.27</v>
      </c>
      <c r="V85" s="361">
        <v>0.29307</v>
      </c>
      <c r="AU85" s="361">
        <v>0.12</v>
      </c>
    </row>
    <row r="86" spans="1:56">
      <c r="A86" s="383">
        <v>35</v>
      </c>
      <c r="B86" s="420" t="s">
        <v>753</v>
      </c>
      <c r="C86" s="350" t="s">
        <v>138</v>
      </c>
      <c r="D86" s="351">
        <v>0.03</v>
      </c>
      <c r="E86" s="413">
        <f t="shared" ref="E86:E107" si="6">+SUM(N86:BK86)</f>
        <v>0</v>
      </c>
      <c r="F86" s="413"/>
      <c r="G86" s="413"/>
      <c r="H86" s="413"/>
      <c r="I86" s="413"/>
      <c r="J86" s="557" t="s">
        <v>454</v>
      </c>
      <c r="K86" s="378"/>
      <c r="L86" s="511"/>
      <c r="M86" s="511"/>
    </row>
    <row r="87" spans="1:56">
      <c r="A87" s="348">
        <v>36</v>
      </c>
      <c r="B87" s="420" t="s">
        <v>519</v>
      </c>
      <c r="C87" s="350" t="s">
        <v>138</v>
      </c>
      <c r="D87" s="351">
        <v>0.01</v>
      </c>
      <c r="E87" s="413">
        <f t="shared" si="6"/>
        <v>0.01</v>
      </c>
      <c r="F87" s="413"/>
      <c r="G87" s="413"/>
      <c r="H87" s="413"/>
      <c r="I87" s="413"/>
      <c r="J87" s="555" t="s">
        <v>624</v>
      </c>
      <c r="K87" s="378"/>
      <c r="L87" s="511"/>
      <c r="M87" s="511"/>
      <c r="AW87" s="361">
        <v>0.01</v>
      </c>
    </row>
    <row r="88" spans="1:56">
      <c r="A88" s="383">
        <v>37</v>
      </c>
      <c r="B88" s="420" t="s">
        <v>754</v>
      </c>
      <c r="C88" s="350" t="s">
        <v>138</v>
      </c>
      <c r="D88" s="351">
        <v>5.0000000000000001E-3</v>
      </c>
      <c r="E88" s="413">
        <f t="shared" si="6"/>
        <v>5.0000000000000001E-3</v>
      </c>
      <c r="F88" s="413"/>
      <c r="G88" s="413"/>
      <c r="H88" s="413"/>
      <c r="I88" s="413"/>
      <c r="J88" s="555" t="s">
        <v>615</v>
      </c>
      <c r="K88" s="378"/>
      <c r="L88" s="511"/>
      <c r="M88" s="511"/>
      <c r="BD88" s="361">
        <v>5.0000000000000001E-3</v>
      </c>
    </row>
    <row r="89" spans="1:56">
      <c r="A89" s="348">
        <v>38</v>
      </c>
      <c r="B89" s="384" t="s">
        <v>755</v>
      </c>
      <c r="C89" s="392" t="s">
        <v>138</v>
      </c>
      <c r="D89" s="351">
        <v>0.05</v>
      </c>
      <c r="E89" s="413">
        <f t="shared" si="6"/>
        <v>0.05</v>
      </c>
      <c r="F89" s="413"/>
      <c r="G89" s="413"/>
      <c r="H89" s="413"/>
      <c r="I89" s="413"/>
      <c r="J89" s="556" t="s">
        <v>420</v>
      </c>
      <c r="K89" s="385"/>
      <c r="L89" s="514"/>
      <c r="M89" s="514"/>
      <c r="R89" s="361">
        <v>0.05</v>
      </c>
    </row>
    <row r="90" spans="1:56">
      <c r="A90" s="383">
        <v>39</v>
      </c>
      <c r="B90" s="384" t="s">
        <v>756</v>
      </c>
      <c r="C90" s="392" t="s">
        <v>138</v>
      </c>
      <c r="D90" s="351">
        <v>0.03</v>
      </c>
      <c r="E90" s="413">
        <f t="shared" si="6"/>
        <v>0.03</v>
      </c>
      <c r="F90" s="413"/>
      <c r="G90" s="413"/>
      <c r="H90" s="413"/>
      <c r="I90" s="413"/>
      <c r="J90" s="556" t="s">
        <v>420</v>
      </c>
      <c r="K90" s="385"/>
      <c r="L90" s="514"/>
      <c r="M90" s="514"/>
      <c r="Q90" s="361">
        <v>0.03</v>
      </c>
    </row>
    <row r="91" spans="1:56">
      <c r="A91" s="348">
        <v>40</v>
      </c>
      <c r="B91" s="384" t="s">
        <v>757</v>
      </c>
      <c r="C91" s="392" t="s">
        <v>138</v>
      </c>
      <c r="D91" s="351">
        <v>1.4999999999999999E-2</v>
      </c>
      <c r="E91" s="413">
        <f t="shared" si="6"/>
        <v>0</v>
      </c>
      <c r="F91" s="413"/>
      <c r="G91" s="413"/>
      <c r="H91" s="413"/>
      <c r="I91" s="413"/>
      <c r="J91" s="556" t="s">
        <v>477</v>
      </c>
      <c r="K91" s="385"/>
      <c r="L91" s="514"/>
      <c r="M91" s="514"/>
    </row>
    <row r="92" spans="1:56">
      <c r="A92" s="383">
        <v>41</v>
      </c>
      <c r="B92" s="421" t="s">
        <v>758</v>
      </c>
      <c r="C92" s="392" t="s">
        <v>138</v>
      </c>
      <c r="D92" s="422">
        <v>4.0000000000000001E-3</v>
      </c>
      <c r="E92" s="423">
        <f t="shared" si="6"/>
        <v>4.0000000000000001E-3</v>
      </c>
      <c r="F92" s="423"/>
      <c r="G92" s="423"/>
      <c r="H92" s="423"/>
      <c r="I92" s="423"/>
      <c r="J92" s="556" t="s">
        <v>251</v>
      </c>
      <c r="K92" s="385"/>
      <c r="L92" s="514"/>
      <c r="M92" s="514"/>
      <c r="AW92" s="361">
        <v>4.0000000000000001E-3</v>
      </c>
    </row>
    <row r="93" spans="1:56">
      <c r="A93" s="348">
        <v>42</v>
      </c>
      <c r="B93" s="410" t="s">
        <v>638</v>
      </c>
      <c r="C93" s="411" t="s">
        <v>138</v>
      </c>
      <c r="D93" s="351">
        <v>0.01</v>
      </c>
      <c r="E93" s="413">
        <f t="shared" si="6"/>
        <v>0.01</v>
      </c>
      <c r="F93" s="413"/>
      <c r="G93" s="413"/>
      <c r="H93" s="413"/>
      <c r="I93" s="413"/>
      <c r="J93" s="555" t="s">
        <v>252</v>
      </c>
      <c r="K93" s="424"/>
      <c r="L93" s="512"/>
      <c r="M93" s="512"/>
      <c r="Q93" s="361">
        <v>0.01</v>
      </c>
    </row>
    <row r="94" spans="1:56">
      <c r="A94" s="383">
        <v>43</v>
      </c>
      <c r="B94" s="348" t="s">
        <v>759</v>
      </c>
      <c r="C94" s="360" t="s">
        <v>138</v>
      </c>
      <c r="D94" s="351">
        <v>0.06</v>
      </c>
      <c r="E94" s="413">
        <f t="shared" si="6"/>
        <v>0.06</v>
      </c>
      <c r="F94" s="413"/>
      <c r="G94" s="413"/>
      <c r="H94" s="413"/>
      <c r="I94" s="413"/>
      <c r="J94" s="555" t="s">
        <v>301</v>
      </c>
      <c r="K94" s="425"/>
      <c r="L94" s="512"/>
      <c r="M94" s="512"/>
      <c r="AV94" s="361">
        <v>0.06</v>
      </c>
    </row>
    <row r="95" spans="1:56">
      <c r="A95" s="348">
        <v>44</v>
      </c>
      <c r="B95" s="348" t="s">
        <v>639</v>
      </c>
      <c r="C95" s="360" t="s">
        <v>138</v>
      </c>
      <c r="D95" s="351">
        <v>0.06</v>
      </c>
      <c r="E95" s="413">
        <f t="shared" si="6"/>
        <v>0.06</v>
      </c>
      <c r="F95" s="413"/>
      <c r="G95" s="413"/>
      <c r="H95" s="413"/>
      <c r="I95" s="413"/>
      <c r="J95" s="555" t="s">
        <v>265</v>
      </c>
      <c r="K95" s="379"/>
      <c r="L95" s="512"/>
      <c r="M95" s="512"/>
      <c r="Q95" s="361">
        <v>0.06</v>
      </c>
    </row>
    <row r="96" spans="1:56">
      <c r="A96" s="383">
        <v>45</v>
      </c>
      <c r="B96" s="410" t="s">
        <v>640</v>
      </c>
      <c r="C96" s="411" t="s">
        <v>138</v>
      </c>
      <c r="D96" s="351">
        <v>0.03</v>
      </c>
      <c r="E96" s="413">
        <f t="shared" si="6"/>
        <v>0</v>
      </c>
      <c r="F96" s="413"/>
      <c r="G96" s="413"/>
      <c r="H96" s="413"/>
      <c r="I96" s="413"/>
      <c r="J96" s="555" t="s">
        <v>302</v>
      </c>
      <c r="K96" s="379"/>
      <c r="L96" s="512"/>
      <c r="M96" s="512"/>
      <c r="N96" s="361" t="s">
        <v>641</v>
      </c>
    </row>
    <row r="97" spans="1:53">
      <c r="A97" s="348"/>
      <c r="B97" s="358"/>
      <c r="C97" s="350"/>
      <c r="D97" s="351"/>
      <c r="E97" s="413"/>
      <c r="F97" s="413"/>
      <c r="G97" s="413"/>
      <c r="H97" s="413"/>
      <c r="I97" s="413"/>
      <c r="J97" s="555"/>
      <c r="K97" s="379"/>
      <c r="L97" s="512"/>
      <c r="M97" s="512"/>
    </row>
    <row r="98" spans="1:53" ht="31">
      <c r="A98" s="383">
        <v>47</v>
      </c>
      <c r="B98" s="348" t="s">
        <v>760</v>
      </c>
      <c r="C98" s="350" t="s">
        <v>98</v>
      </c>
      <c r="D98" s="351">
        <v>12.03</v>
      </c>
      <c r="E98" s="351">
        <v>8.26</v>
      </c>
      <c r="F98" s="351"/>
      <c r="G98" s="351"/>
      <c r="H98" s="351"/>
      <c r="I98" s="351"/>
      <c r="J98" s="358" t="s">
        <v>761</v>
      </c>
      <c r="K98" s="378"/>
      <c r="L98" s="511"/>
      <c r="M98" s="511"/>
    </row>
    <row r="99" spans="1:53" ht="31">
      <c r="A99" s="348">
        <v>48</v>
      </c>
      <c r="B99" s="340" t="s">
        <v>503</v>
      </c>
      <c r="C99" s="59" t="s">
        <v>96</v>
      </c>
      <c r="D99" s="59">
        <v>3.5874999999999999</v>
      </c>
      <c r="E99" s="413">
        <f t="shared" si="6"/>
        <v>3.59</v>
      </c>
      <c r="F99" s="413"/>
      <c r="G99" s="413"/>
      <c r="H99" s="413"/>
      <c r="I99" s="413"/>
      <c r="J99" s="341" t="s">
        <v>454</v>
      </c>
      <c r="K99" s="388"/>
      <c r="L99" s="511"/>
      <c r="M99" s="511"/>
      <c r="Q99" s="361">
        <v>1.59</v>
      </c>
      <c r="R99" s="361">
        <v>1</v>
      </c>
      <c r="AV99" s="361">
        <v>1</v>
      </c>
    </row>
    <row r="100" spans="1:53">
      <c r="A100" s="383">
        <v>49</v>
      </c>
      <c r="B100" s="340" t="s">
        <v>504</v>
      </c>
      <c r="C100" s="59" t="s">
        <v>98</v>
      </c>
      <c r="D100" s="59">
        <v>0.06</v>
      </c>
      <c r="E100" s="413">
        <f t="shared" si="6"/>
        <v>0.06</v>
      </c>
      <c r="F100" s="413"/>
      <c r="G100" s="413"/>
      <c r="H100" s="413"/>
      <c r="I100" s="413"/>
      <c r="J100" s="341" t="s">
        <v>454</v>
      </c>
      <c r="K100" s="388"/>
      <c r="L100" s="511"/>
      <c r="M100" s="511"/>
      <c r="Q100" s="361">
        <v>0.06</v>
      </c>
    </row>
    <row r="101" spans="1:53" ht="31">
      <c r="A101" s="348">
        <v>50</v>
      </c>
      <c r="B101" s="340" t="s">
        <v>505</v>
      </c>
      <c r="C101" s="59" t="s">
        <v>96</v>
      </c>
      <c r="D101" s="59">
        <v>0.375</v>
      </c>
      <c r="E101" s="413">
        <f t="shared" si="6"/>
        <v>0.38</v>
      </c>
      <c r="F101" s="413"/>
      <c r="G101" s="413"/>
      <c r="H101" s="413"/>
      <c r="I101" s="413"/>
      <c r="J101" s="555" t="s">
        <v>484</v>
      </c>
      <c r="K101" s="388"/>
      <c r="L101" s="511"/>
      <c r="M101" s="511"/>
      <c r="N101" s="361">
        <v>0.38</v>
      </c>
    </row>
    <row r="102" spans="1:53" ht="31">
      <c r="A102" s="383">
        <v>51</v>
      </c>
      <c r="B102" s="340" t="s">
        <v>506</v>
      </c>
      <c r="C102" s="59" t="s">
        <v>98</v>
      </c>
      <c r="D102" s="59">
        <v>1.87</v>
      </c>
      <c r="E102" s="413">
        <f t="shared" si="6"/>
        <v>1.87</v>
      </c>
      <c r="F102" s="413"/>
      <c r="G102" s="413"/>
      <c r="H102" s="413"/>
      <c r="I102" s="413"/>
      <c r="J102" s="555" t="s">
        <v>484</v>
      </c>
      <c r="K102" s="388"/>
      <c r="L102" s="511"/>
      <c r="M102" s="511"/>
      <c r="R102" s="361">
        <v>0.87</v>
      </c>
      <c r="AU102" s="361">
        <v>0.5</v>
      </c>
      <c r="BA102" s="361">
        <v>0.5</v>
      </c>
    </row>
    <row r="103" spans="1:53" ht="31">
      <c r="A103" s="348">
        <v>52</v>
      </c>
      <c r="B103" s="340" t="s">
        <v>507</v>
      </c>
      <c r="C103" s="59" t="s">
        <v>98</v>
      </c>
      <c r="D103" s="59">
        <v>0.66</v>
      </c>
      <c r="E103" s="413">
        <f t="shared" si="6"/>
        <v>0.65999999999999992</v>
      </c>
      <c r="F103" s="413"/>
      <c r="G103" s="413"/>
      <c r="H103" s="413"/>
      <c r="I103" s="413"/>
      <c r="J103" s="555" t="s">
        <v>484</v>
      </c>
      <c r="K103" s="388"/>
      <c r="L103" s="511"/>
      <c r="M103" s="511"/>
      <c r="N103" s="361">
        <v>0.3</v>
      </c>
      <c r="R103" s="361">
        <v>0.36</v>
      </c>
    </row>
    <row r="104" spans="1:53">
      <c r="A104" s="383">
        <v>53</v>
      </c>
      <c r="B104" s="340" t="s">
        <v>508</v>
      </c>
      <c r="C104" s="59" t="s">
        <v>98</v>
      </c>
      <c r="D104" s="59">
        <v>1.5</v>
      </c>
      <c r="E104" s="413">
        <f t="shared" si="6"/>
        <v>1.5</v>
      </c>
      <c r="F104" s="413"/>
      <c r="G104" s="413"/>
      <c r="H104" s="413"/>
      <c r="I104" s="413"/>
      <c r="J104" s="555" t="s">
        <v>484</v>
      </c>
      <c r="K104" s="388"/>
      <c r="L104" s="511"/>
      <c r="M104" s="511"/>
      <c r="N104" s="361">
        <v>0.7</v>
      </c>
      <c r="Q104" s="361">
        <v>0.8</v>
      </c>
    </row>
    <row r="105" spans="1:53" ht="31">
      <c r="A105" s="348">
        <v>48</v>
      </c>
      <c r="B105" s="349" t="s">
        <v>762</v>
      </c>
      <c r="C105" s="350" t="s">
        <v>98</v>
      </c>
      <c r="D105" s="351">
        <v>41.2</v>
      </c>
      <c r="E105" s="351">
        <v>5</v>
      </c>
      <c r="F105" s="351"/>
      <c r="G105" s="351"/>
      <c r="H105" s="351"/>
      <c r="I105" s="351"/>
      <c r="J105" s="555" t="s">
        <v>763</v>
      </c>
      <c r="K105" s="388"/>
      <c r="L105" s="511"/>
      <c r="M105" s="511"/>
    </row>
    <row r="106" spans="1:53">
      <c r="A106" s="348"/>
      <c r="B106" s="349"/>
      <c r="C106" s="330" t="s">
        <v>98</v>
      </c>
      <c r="D106" s="59">
        <v>4.1799999999999979</v>
      </c>
      <c r="E106" s="413">
        <f t="shared" si="6"/>
        <v>0.44</v>
      </c>
      <c r="F106" s="413"/>
      <c r="G106" s="413"/>
      <c r="H106" s="413"/>
      <c r="I106" s="413"/>
      <c r="J106" s="555" t="s">
        <v>265</v>
      </c>
      <c r="K106" s="388"/>
      <c r="L106" s="511"/>
      <c r="M106" s="511"/>
      <c r="R106" s="361">
        <v>0.04</v>
      </c>
      <c r="V106" s="361">
        <v>0.09</v>
      </c>
      <c r="AG106" s="361">
        <v>0.3</v>
      </c>
      <c r="AU106" s="361">
        <v>0.01</v>
      </c>
    </row>
    <row r="107" spans="1:53">
      <c r="A107" s="348"/>
      <c r="B107" s="349"/>
      <c r="C107" s="330" t="s">
        <v>98</v>
      </c>
      <c r="D107" s="59">
        <v>37.019999999999996</v>
      </c>
      <c r="E107" s="413">
        <f t="shared" si="6"/>
        <v>1.0900000000000001</v>
      </c>
      <c r="F107" s="413"/>
      <c r="G107" s="413"/>
      <c r="H107" s="413"/>
      <c r="I107" s="413"/>
      <c r="J107" s="341" t="s">
        <v>252</v>
      </c>
      <c r="K107" s="388"/>
      <c r="L107" s="511"/>
      <c r="M107" s="511"/>
      <c r="Q107" s="361">
        <v>0.06</v>
      </c>
      <c r="R107" s="361">
        <v>0.37297999999999998</v>
      </c>
      <c r="AV107" s="361">
        <v>0.65702000000000005</v>
      </c>
    </row>
    <row r="108" spans="1:53">
      <c r="A108" s="348">
        <v>49</v>
      </c>
      <c r="B108" s="410" t="s">
        <v>647</v>
      </c>
      <c r="C108" s="411" t="s">
        <v>123</v>
      </c>
      <c r="D108" s="351">
        <v>1</v>
      </c>
      <c r="E108" s="413">
        <f>+SUM(N108:BK108)</f>
        <v>1</v>
      </c>
      <c r="F108" s="413"/>
      <c r="G108" s="413"/>
      <c r="H108" s="413"/>
      <c r="I108" s="413"/>
      <c r="J108" s="555" t="s">
        <v>297</v>
      </c>
      <c r="K108" s="425"/>
      <c r="L108" s="512"/>
      <c r="M108" s="512"/>
      <c r="R108" s="361">
        <v>0.24</v>
      </c>
      <c r="AH108" s="361">
        <v>0.76</v>
      </c>
    </row>
    <row r="109" spans="1:53">
      <c r="A109" s="383">
        <v>50</v>
      </c>
      <c r="B109" s="358" t="s">
        <v>616</v>
      </c>
      <c r="C109" s="350" t="s">
        <v>94</v>
      </c>
      <c r="D109" s="351">
        <v>0.88</v>
      </c>
      <c r="E109" s="413">
        <f>+SUM(N109:BK109)</f>
        <v>0.25</v>
      </c>
      <c r="F109" s="413"/>
      <c r="G109" s="413"/>
      <c r="H109" s="413"/>
      <c r="I109" s="413"/>
      <c r="J109" s="556" t="s">
        <v>551</v>
      </c>
      <c r="K109" s="379"/>
      <c r="L109" s="512"/>
      <c r="M109" s="512"/>
      <c r="AI109" s="361">
        <v>0.25</v>
      </c>
    </row>
    <row r="110" spans="1:53">
      <c r="A110" s="348"/>
      <c r="B110" s="349"/>
      <c r="C110" s="350"/>
      <c r="D110" s="351"/>
      <c r="E110" s="413"/>
      <c r="F110" s="413"/>
      <c r="G110" s="413"/>
      <c r="H110" s="413"/>
      <c r="I110" s="413"/>
      <c r="J110" s="555"/>
      <c r="K110" s="378"/>
      <c r="L110" s="511"/>
      <c r="M110" s="511"/>
    </row>
    <row r="111" spans="1:53">
      <c r="A111" s="383">
        <v>52</v>
      </c>
      <c r="B111" s="426" t="s">
        <v>765</v>
      </c>
      <c r="C111" s="392" t="s">
        <v>117</v>
      </c>
      <c r="D111" s="351">
        <v>29.389999999999997</v>
      </c>
      <c r="E111" s="351">
        <f>+E112+E113+E114+E115+E116</f>
        <v>8.870000000000001</v>
      </c>
      <c r="F111" s="351"/>
      <c r="G111" s="351"/>
      <c r="H111" s="351"/>
      <c r="I111" s="351"/>
      <c r="J111" s="555" t="s">
        <v>300</v>
      </c>
      <c r="K111" s="395"/>
      <c r="L111" s="517"/>
      <c r="M111" s="517"/>
    </row>
    <row r="112" spans="1:53" s="400" customFormat="1">
      <c r="A112" s="397"/>
      <c r="B112" s="427" t="s">
        <v>103</v>
      </c>
      <c r="C112" s="428" t="s">
        <v>104</v>
      </c>
      <c r="D112" s="356"/>
      <c r="E112" s="356">
        <f>+SUM(N112:BK112)</f>
        <v>0.58000000000000007</v>
      </c>
      <c r="F112" s="356"/>
      <c r="G112" s="356"/>
      <c r="H112" s="356"/>
      <c r="I112" s="356"/>
      <c r="J112" s="555" t="s">
        <v>300</v>
      </c>
      <c r="K112" s="429"/>
      <c r="L112" s="521"/>
      <c r="M112" s="521"/>
      <c r="N112" s="400">
        <v>0.02</v>
      </c>
      <c r="AV112" s="400">
        <v>0.56000000000000005</v>
      </c>
    </row>
    <row r="113" spans="1:57" s="400" customFormat="1">
      <c r="A113" s="397"/>
      <c r="B113" s="427" t="s">
        <v>277</v>
      </c>
      <c r="C113" s="428" t="s">
        <v>16</v>
      </c>
      <c r="D113" s="356"/>
      <c r="E113" s="356">
        <f>+SUM(N113:BK113)</f>
        <v>0.31</v>
      </c>
      <c r="F113" s="356"/>
      <c r="G113" s="356"/>
      <c r="H113" s="356"/>
      <c r="I113" s="356"/>
      <c r="J113" s="555" t="s">
        <v>300</v>
      </c>
      <c r="K113" s="429"/>
      <c r="L113" s="521"/>
      <c r="M113" s="521"/>
      <c r="N113" s="400">
        <v>0.15</v>
      </c>
      <c r="R113" s="400">
        <v>0.1</v>
      </c>
      <c r="AV113" s="400">
        <v>0.06</v>
      </c>
    </row>
    <row r="114" spans="1:57" s="400" customFormat="1">
      <c r="A114" s="397"/>
      <c r="B114" s="427" t="s">
        <v>95</v>
      </c>
      <c r="C114" s="428" t="s">
        <v>96</v>
      </c>
      <c r="D114" s="356"/>
      <c r="E114" s="356">
        <f>+SUM(N114:BK114)</f>
        <v>3.09</v>
      </c>
      <c r="F114" s="356"/>
      <c r="G114" s="356"/>
      <c r="H114" s="356"/>
      <c r="I114" s="356"/>
      <c r="J114" s="555" t="s">
        <v>300</v>
      </c>
      <c r="K114" s="429"/>
      <c r="L114" s="521"/>
      <c r="M114" s="521"/>
      <c r="N114" s="400">
        <v>1.1599999999999999</v>
      </c>
      <c r="R114" s="400">
        <v>0.4</v>
      </c>
      <c r="AH114" s="400">
        <v>0.02</v>
      </c>
      <c r="AI114" s="400">
        <v>0.02</v>
      </c>
      <c r="AV114" s="400">
        <v>0.9</v>
      </c>
      <c r="AZ114" s="400">
        <v>0.18</v>
      </c>
      <c r="BA114" s="400">
        <v>0.37999999999999995</v>
      </c>
      <c r="BE114" s="400">
        <v>0.03</v>
      </c>
    </row>
    <row r="115" spans="1:57" s="400" customFormat="1">
      <c r="A115" s="397"/>
      <c r="B115" s="427" t="s">
        <v>434</v>
      </c>
      <c r="C115" s="428" t="s">
        <v>141</v>
      </c>
      <c r="D115" s="356"/>
      <c r="E115" s="356">
        <f>+SUM(N115:BK115)</f>
        <v>0.34</v>
      </c>
      <c r="F115" s="356"/>
      <c r="G115" s="356"/>
      <c r="H115" s="356"/>
      <c r="I115" s="356"/>
      <c r="J115" s="555" t="s">
        <v>300</v>
      </c>
      <c r="K115" s="429"/>
      <c r="L115" s="521"/>
      <c r="M115" s="521"/>
      <c r="N115" s="400">
        <v>0.19</v>
      </c>
      <c r="R115" s="400">
        <v>0.02</v>
      </c>
      <c r="AV115" s="400">
        <v>0.11</v>
      </c>
      <c r="BA115" s="400">
        <v>0.02</v>
      </c>
    </row>
    <row r="116" spans="1:57" s="400" customFormat="1">
      <c r="A116" s="397"/>
      <c r="B116" s="427" t="s">
        <v>716</v>
      </c>
      <c r="C116" s="428" t="s">
        <v>117</v>
      </c>
      <c r="D116" s="356"/>
      <c r="E116" s="356">
        <f>+SUM(N116:BK116)</f>
        <v>4.55</v>
      </c>
      <c r="F116" s="356"/>
      <c r="G116" s="356"/>
      <c r="H116" s="356"/>
      <c r="I116" s="356"/>
      <c r="J116" s="555" t="s">
        <v>300</v>
      </c>
      <c r="K116" s="429"/>
      <c r="L116" s="521"/>
      <c r="M116" s="521"/>
      <c r="N116" s="400">
        <v>1.98</v>
      </c>
      <c r="R116" s="400">
        <v>0.57999999999999996</v>
      </c>
      <c r="AV116" s="400">
        <v>0.86</v>
      </c>
      <c r="AZ116" s="400">
        <v>0.39999999999999997</v>
      </c>
      <c r="BA116" s="400">
        <v>0.71000000000000008</v>
      </c>
      <c r="BE116" s="400">
        <v>0.02</v>
      </c>
    </row>
    <row r="117" spans="1:57" ht="31">
      <c r="A117" s="348">
        <v>53</v>
      </c>
      <c r="B117" s="348" t="s">
        <v>651</v>
      </c>
      <c r="C117" s="360" t="s">
        <v>117</v>
      </c>
      <c r="D117" s="351">
        <v>2.37</v>
      </c>
      <c r="E117" s="351">
        <v>2.37</v>
      </c>
      <c r="F117" s="351"/>
      <c r="G117" s="351"/>
      <c r="H117" s="351"/>
      <c r="I117" s="351"/>
      <c r="J117" s="555" t="s">
        <v>652</v>
      </c>
      <c r="K117" s="379"/>
      <c r="L117" s="512"/>
      <c r="M117" s="512"/>
    </row>
    <row r="118" spans="1:57">
      <c r="A118" s="348"/>
      <c r="B118" s="348"/>
      <c r="C118" s="360" t="s">
        <v>117</v>
      </c>
      <c r="D118" s="351">
        <v>1.24</v>
      </c>
      <c r="E118" s="356">
        <f t="shared" ref="E118:E127" si="7">+SUM(N118:BK118)</f>
        <v>1.24</v>
      </c>
      <c r="F118" s="356"/>
      <c r="G118" s="356"/>
      <c r="H118" s="356"/>
      <c r="I118" s="356"/>
      <c r="J118" s="345" t="s">
        <v>260</v>
      </c>
      <c r="K118" s="379"/>
      <c r="L118" s="512"/>
      <c r="M118" s="512"/>
      <c r="Y118" s="361">
        <v>1.24</v>
      </c>
    </row>
    <row r="119" spans="1:57">
      <c r="A119" s="348"/>
      <c r="B119" s="348"/>
      <c r="C119" s="360" t="s">
        <v>117</v>
      </c>
      <c r="D119" s="351">
        <v>1.1299999999999999</v>
      </c>
      <c r="E119" s="356">
        <f t="shared" si="7"/>
        <v>1.1299999999999999</v>
      </c>
      <c r="F119" s="356"/>
      <c r="G119" s="356"/>
      <c r="H119" s="356"/>
      <c r="I119" s="356"/>
      <c r="J119" s="555" t="s">
        <v>274</v>
      </c>
      <c r="K119" s="379"/>
      <c r="L119" s="512"/>
      <c r="M119" s="512"/>
      <c r="Y119" s="361">
        <v>1.1299999999999999</v>
      </c>
    </row>
    <row r="120" spans="1:57">
      <c r="A120" s="383">
        <v>54</v>
      </c>
      <c r="B120" s="340" t="s">
        <v>766</v>
      </c>
      <c r="C120" s="331" t="s">
        <v>117</v>
      </c>
      <c r="D120" s="403">
        <v>1.5</v>
      </c>
      <c r="E120" s="401">
        <f t="shared" si="7"/>
        <v>0</v>
      </c>
      <c r="F120" s="401"/>
      <c r="G120" s="401"/>
      <c r="H120" s="401"/>
      <c r="I120" s="401"/>
      <c r="J120" s="340" t="s">
        <v>675</v>
      </c>
      <c r="K120" s="379"/>
      <c r="L120" s="512"/>
      <c r="M120" s="512"/>
    </row>
    <row r="121" spans="1:57">
      <c r="A121" s="348">
        <v>55</v>
      </c>
      <c r="B121" s="430" t="s">
        <v>529</v>
      </c>
      <c r="C121" s="392" t="s">
        <v>114</v>
      </c>
      <c r="D121" s="351">
        <v>9.6999999999999993</v>
      </c>
      <c r="E121" s="401">
        <f t="shared" si="7"/>
        <v>9.5299999999999994</v>
      </c>
      <c r="F121" s="401"/>
      <c r="G121" s="401"/>
      <c r="H121" s="401"/>
      <c r="I121" s="401"/>
      <c r="J121" s="555" t="s">
        <v>281</v>
      </c>
      <c r="K121" s="395"/>
      <c r="L121" s="517"/>
      <c r="M121" s="517"/>
      <c r="N121" s="361">
        <v>7</v>
      </c>
      <c r="Q121" s="361">
        <v>0.17</v>
      </c>
      <c r="R121" s="361">
        <v>0.16</v>
      </c>
      <c r="AU121" s="361">
        <v>1</v>
      </c>
      <c r="BA121" s="361">
        <v>1.2</v>
      </c>
    </row>
    <row r="122" spans="1:57" ht="31">
      <c r="A122" s="383">
        <v>56</v>
      </c>
      <c r="B122" s="348" t="s">
        <v>657</v>
      </c>
      <c r="C122" s="360" t="s">
        <v>114</v>
      </c>
      <c r="D122" s="351">
        <v>14.5</v>
      </c>
      <c r="E122" s="401">
        <f t="shared" si="7"/>
        <v>14.5</v>
      </c>
      <c r="F122" s="401"/>
      <c r="G122" s="401"/>
      <c r="H122" s="401"/>
      <c r="I122" s="401"/>
      <c r="J122" s="555" t="s">
        <v>541</v>
      </c>
      <c r="K122" s="379"/>
      <c r="L122" s="512"/>
      <c r="M122" s="512"/>
      <c r="R122" s="361">
        <v>12.5</v>
      </c>
      <c r="AU122" s="361">
        <v>2</v>
      </c>
    </row>
    <row r="123" spans="1:57">
      <c r="A123" s="348">
        <v>57</v>
      </c>
      <c r="B123" s="421" t="s">
        <v>767</v>
      </c>
      <c r="C123" s="392" t="s">
        <v>120</v>
      </c>
      <c r="D123" s="421">
        <v>0.44</v>
      </c>
      <c r="E123" s="401">
        <f t="shared" si="7"/>
        <v>0.34</v>
      </c>
      <c r="F123" s="401"/>
      <c r="G123" s="401"/>
      <c r="H123" s="401"/>
      <c r="I123" s="401"/>
      <c r="J123" s="555" t="s">
        <v>454</v>
      </c>
      <c r="K123" s="379"/>
      <c r="L123" s="512"/>
      <c r="M123" s="512"/>
      <c r="Q123" s="361">
        <v>0.34</v>
      </c>
    </row>
    <row r="124" spans="1:57">
      <c r="A124" s="383">
        <v>58</v>
      </c>
      <c r="B124" s="384" t="s">
        <v>768</v>
      </c>
      <c r="C124" s="392" t="s">
        <v>120</v>
      </c>
      <c r="D124" s="351">
        <v>0.3</v>
      </c>
      <c r="E124" s="401">
        <f t="shared" si="7"/>
        <v>0.3</v>
      </c>
      <c r="F124" s="401"/>
      <c r="G124" s="401"/>
      <c r="H124" s="401"/>
      <c r="I124" s="401"/>
      <c r="J124" s="556" t="s">
        <v>518</v>
      </c>
      <c r="K124" s="379"/>
      <c r="L124" s="512"/>
      <c r="M124" s="512"/>
      <c r="AW124" s="361">
        <v>0.3</v>
      </c>
    </row>
    <row r="125" spans="1:57" ht="62">
      <c r="A125" s="348">
        <v>59</v>
      </c>
      <c r="B125" s="85" t="s">
        <v>535</v>
      </c>
      <c r="C125" s="83" t="s">
        <v>35</v>
      </c>
      <c r="D125" s="431">
        <v>61.26</v>
      </c>
      <c r="E125" s="401">
        <f t="shared" si="7"/>
        <v>0</v>
      </c>
      <c r="F125" s="401"/>
      <c r="G125" s="401"/>
      <c r="H125" s="401"/>
      <c r="I125" s="401"/>
      <c r="J125" s="555" t="s">
        <v>265</v>
      </c>
      <c r="K125" s="379"/>
      <c r="L125" s="512"/>
      <c r="M125" s="512"/>
    </row>
    <row r="126" spans="1:57" ht="26">
      <c r="A126" s="383">
        <v>60</v>
      </c>
      <c r="B126" s="85" t="s">
        <v>769</v>
      </c>
      <c r="C126" s="83" t="s">
        <v>153</v>
      </c>
      <c r="D126" s="432">
        <v>2.76</v>
      </c>
      <c r="E126" s="401">
        <f t="shared" si="7"/>
        <v>1.91</v>
      </c>
      <c r="F126" s="401"/>
      <c r="G126" s="401"/>
      <c r="H126" s="401"/>
      <c r="I126" s="401"/>
      <c r="J126" s="555" t="s">
        <v>265</v>
      </c>
      <c r="K126" s="379" t="s">
        <v>770</v>
      </c>
      <c r="L126" s="512"/>
      <c r="M126" s="512"/>
      <c r="AU126" s="361">
        <v>1.91</v>
      </c>
    </row>
    <row r="127" spans="1:57" ht="16.5">
      <c r="A127" s="348">
        <v>61</v>
      </c>
      <c r="B127" s="85" t="s">
        <v>602</v>
      </c>
      <c r="C127" s="83" t="s">
        <v>80</v>
      </c>
      <c r="D127" s="432">
        <v>12.6</v>
      </c>
      <c r="E127" s="401">
        <f t="shared" si="7"/>
        <v>3</v>
      </c>
      <c r="F127" s="401"/>
      <c r="G127" s="401"/>
      <c r="H127" s="401"/>
      <c r="I127" s="401"/>
      <c r="J127" s="555" t="s">
        <v>265</v>
      </c>
      <c r="K127" s="433"/>
      <c r="L127" s="522"/>
      <c r="M127" s="522"/>
      <c r="R127" s="361">
        <v>3</v>
      </c>
    </row>
    <row r="128" spans="1:57">
      <c r="A128" s="373" t="s">
        <v>28</v>
      </c>
      <c r="B128" s="374" t="s">
        <v>538</v>
      </c>
      <c r="C128" s="350"/>
      <c r="D128" s="370">
        <f>SUM(D129:D265)</f>
        <v>2329.0023999999994</v>
      </c>
      <c r="E128" s="370">
        <f>SUM(E129:E265)</f>
        <v>832.56659999999999</v>
      </c>
      <c r="F128" s="370"/>
      <c r="G128" s="370"/>
      <c r="H128" s="370"/>
      <c r="I128" s="370"/>
      <c r="J128" s="555"/>
      <c r="K128" s="376"/>
      <c r="L128" s="510"/>
      <c r="M128" s="510"/>
    </row>
    <row r="129" spans="1:190">
      <c r="A129" s="348"/>
      <c r="B129" s="410"/>
      <c r="C129" s="411"/>
      <c r="D129" s="351"/>
      <c r="E129" s="401"/>
      <c r="F129" s="401"/>
      <c r="G129" s="401"/>
      <c r="H129" s="401"/>
      <c r="I129" s="401"/>
      <c r="J129" s="555"/>
      <c r="K129" s="379"/>
      <c r="L129" s="512"/>
      <c r="M129" s="512"/>
    </row>
    <row r="130" spans="1:190">
      <c r="A130" s="434"/>
      <c r="B130" s="284"/>
      <c r="C130" s="338"/>
      <c r="D130" s="59"/>
      <c r="E130" s="401"/>
      <c r="F130" s="401"/>
      <c r="G130" s="401"/>
      <c r="H130" s="401"/>
      <c r="I130" s="401"/>
      <c r="J130" s="340"/>
      <c r="K130" s="379"/>
      <c r="L130" s="512"/>
      <c r="M130" s="512"/>
    </row>
    <row r="131" spans="1:190" ht="31">
      <c r="A131" s="340">
        <v>3</v>
      </c>
      <c r="B131" s="85" t="s">
        <v>772</v>
      </c>
      <c r="C131" s="330" t="s">
        <v>117</v>
      </c>
      <c r="D131" s="403">
        <v>30.099600000000002</v>
      </c>
      <c r="E131" s="403">
        <f>+E132+E133+E134+E135+E136+E137</f>
        <v>14.5</v>
      </c>
      <c r="F131" s="403"/>
      <c r="G131" s="403"/>
      <c r="H131" s="403"/>
      <c r="I131" s="403"/>
      <c r="J131" s="555" t="s">
        <v>541</v>
      </c>
      <c r="K131" s="435"/>
      <c r="L131" s="523"/>
      <c r="M131" s="523"/>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c r="CG131" s="54"/>
      <c r="CH131" s="54"/>
      <c r="CI131" s="54"/>
      <c r="CJ131" s="54"/>
      <c r="CK131" s="54"/>
      <c r="CL131" s="54"/>
      <c r="CM131" s="54"/>
      <c r="CN131" s="54"/>
      <c r="CO131" s="54"/>
      <c r="CP131" s="54"/>
      <c r="CQ131" s="54"/>
      <c r="CR131" s="54"/>
      <c r="CS131" s="54"/>
      <c r="CT131" s="54"/>
      <c r="CU131" s="54"/>
      <c r="CV131" s="54"/>
      <c r="CW131" s="54"/>
      <c r="CX131" s="54"/>
      <c r="CY131" s="54"/>
      <c r="CZ131" s="54"/>
      <c r="DA131" s="54"/>
      <c r="DB131" s="54"/>
      <c r="DC131" s="54"/>
      <c r="DD131" s="54"/>
      <c r="DE131" s="54"/>
      <c r="DF131" s="54"/>
      <c r="DG131" s="54"/>
      <c r="DH131" s="54"/>
      <c r="DI131" s="54"/>
      <c r="DJ131" s="54"/>
      <c r="DK131" s="54"/>
      <c r="DL131" s="54"/>
      <c r="DM131" s="54"/>
      <c r="DN131" s="54"/>
      <c r="DO131" s="54"/>
      <c r="DP131" s="54"/>
      <c r="DQ131" s="54"/>
      <c r="DR131" s="54"/>
      <c r="DS131" s="54"/>
      <c r="DT131" s="54"/>
      <c r="DU131" s="54"/>
      <c r="DV131" s="54"/>
      <c r="DW131" s="54"/>
      <c r="DX131" s="54"/>
      <c r="DY131" s="54"/>
      <c r="DZ131" s="54"/>
      <c r="EA131" s="54"/>
      <c r="EB131" s="54"/>
      <c r="EC131" s="54"/>
      <c r="ED131" s="54"/>
      <c r="EE131" s="54"/>
      <c r="EF131" s="54"/>
      <c r="EG131" s="54"/>
      <c r="EH131" s="54"/>
      <c r="EI131" s="54"/>
      <c r="EJ131" s="54"/>
      <c r="EK131" s="54"/>
      <c r="EL131" s="54"/>
      <c r="EM131" s="54"/>
      <c r="EN131" s="54"/>
      <c r="EO131" s="54"/>
      <c r="EP131" s="54"/>
      <c r="EQ131" s="54"/>
      <c r="ER131" s="54"/>
      <c r="ES131" s="54"/>
      <c r="ET131" s="54"/>
      <c r="EU131" s="54"/>
      <c r="EV131" s="54"/>
      <c r="EW131" s="54"/>
      <c r="EX131" s="54"/>
      <c r="EY131" s="54"/>
      <c r="EZ131" s="54"/>
      <c r="FA131" s="54"/>
      <c r="FB131" s="54"/>
      <c r="FC131" s="54"/>
      <c r="FD131" s="54"/>
      <c r="FE131" s="54"/>
      <c r="FF131" s="54"/>
      <c r="FG131" s="54"/>
      <c r="FH131" s="54"/>
      <c r="FI131" s="54"/>
      <c r="FJ131" s="54"/>
      <c r="FK131" s="54"/>
      <c r="FL131" s="54"/>
      <c r="FM131" s="54"/>
      <c r="FN131" s="54"/>
      <c r="FO131" s="54"/>
      <c r="FP131" s="54"/>
      <c r="FQ131" s="54"/>
      <c r="FR131" s="54"/>
      <c r="FS131" s="54"/>
      <c r="FT131" s="54"/>
      <c r="FU131" s="54"/>
      <c r="FV131" s="54"/>
      <c r="FW131" s="54"/>
      <c r="FX131" s="54"/>
      <c r="FY131" s="54"/>
      <c r="FZ131" s="54"/>
      <c r="GA131" s="54"/>
      <c r="GB131" s="54"/>
      <c r="GC131" s="54"/>
      <c r="GD131" s="54"/>
      <c r="GE131" s="54"/>
      <c r="GF131" s="54"/>
      <c r="GG131" s="54"/>
      <c r="GH131" s="54"/>
    </row>
    <row r="132" spans="1:190">
      <c r="A132" s="340"/>
      <c r="B132" s="293" t="s">
        <v>254</v>
      </c>
      <c r="C132" s="339" t="s">
        <v>96</v>
      </c>
      <c r="D132" s="419">
        <v>6.7499999999999991</v>
      </c>
      <c r="E132" s="401">
        <f t="shared" ref="E132:E150" si="8">+SUM(N132:BK132)</f>
        <v>3.1299999999999994</v>
      </c>
      <c r="F132" s="401"/>
      <c r="G132" s="401"/>
      <c r="H132" s="401"/>
      <c r="I132" s="401"/>
      <c r="J132" s="555" t="s">
        <v>541</v>
      </c>
      <c r="K132" s="435"/>
      <c r="L132" s="523"/>
      <c r="M132" s="523"/>
      <c r="N132" s="54">
        <v>1.95</v>
      </c>
      <c r="O132" s="54"/>
      <c r="P132" s="54"/>
      <c r="Q132" s="54"/>
      <c r="R132" s="54">
        <v>0.49</v>
      </c>
      <c r="S132" s="54"/>
      <c r="T132" s="54"/>
      <c r="U132" s="54"/>
      <c r="V132" s="54">
        <v>0.01</v>
      </c>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v>0.45</v>
      </c>
      <c r="AV132" s="54"/>
      <c r="AW132" s="54">
        <v>0.01</v>
      </c>
      <c r="AX132" s="54"/>
      <c r="AY132" s="54"/>
      <c r="AZ132" s="54">
        <v>0.05</v>
      </c>
      <c r="BA132" s="54">
        <v>0.04</v>
      </c>
      <c r="BB132" s="54"/>
      <c r="BC132" s="54"/>
      <c r="BD132" s="54"/>
      <c r="BE132" s="54">
        <v>0.13</v>
      </c>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54"/>
      <c r="CG132" s="54"/>
      <c r="CH132" s="54"/>
      <c r="CI132" s="54"/>
      <c r="CJ132" s="54"/>
      <c r="CK132" s="54"/>
      <c r="CL132" s="54"/>
      <c r="CM132" s="54"/>
      <c r="CN132" s="54"/>
      <c r="CO132" s="54"/>
      <c r="CP132" s="54"/>
      <c r="CQ132" s="54"/>
      <c r="CR132" s="54"/>
      <c r="CS132" s="54"/>
      <c r="CT132" s="54"/>
      <c r="CU132" s="54"/>
      <c r="CV132" s="54"/>
      <c r="CW132" s="54"/>
      <c r="CX132" s="54"/>
      <c r="CY132" s="54"/>
      <c r="CZ132" s="54"/>
      <c r="DA132" s="54"/>
      <c r="DB132" s="54"/>
      <c r="DC132" s="54"/>
      <c r="DD132" s="54"/>
      <c r="DE132" s="54"/>
      <c r="DF132" s="54"/>
      <c r="DG132" s="54"/>
      <c r="DH132" s="54"/>
      <c r="DI132" s="54"/>
      <c r="DJ132" s="54"/>
      <c r="DK132" s="54"/>
      <c r="DL132" s="54"/>
      <c r="DM132" s="54"/>
      <c r="DN132" s="54"/>
      <c r="DO132" s="54"/>
      <c r="DP132" s="54"/>
      <c r="DQ132" s="54"/>
      <c r="DR132" s="54"/>
      <c r="DS132" s="54"/>
      <c r="DT132" s="54"/>
      <c r="DU132" s="54"/>
      <c r="DV132" s="54"/>
      <c r="DW132" s="54"/>
      <c r="DX132" s="54"/>
      <c r="DY132" s="54"/>
      <c r="DZ132" s="54"/>
      <c r="EA132" s="54"/>
      <c r="EB132" s="54"/>
      <c r="EC132" s="54"/>
      <c r="ED132" s="54"/>
      <c r="EE132" s="54"/>
      <c r="EF132" s="54"/>
      <c r="EG132" s="54"/>
      <c r="EH132" s="54"/>
      <c r="EI132" s="54"/>
      <c r="EJ132" s="54"/>
      <c r="EK132" s="54"/>
      <c r="EL132" s="54"/>
      <c r="EM132" s="54"/>
      <c r="EN132" s="54"/>
      <c r="EO132" s="54"/>
      <c r="EP132" s="54"/>
      <c r="EQ132" s="54"/>
      <c r="ER132" s="54"/>
      <c r="ES132" s="54"/>
      <c r="ET132" s="54"/>
      <c r="EU132" s="54"/>
      <c r="EV132" s="54"/>
      <c r="EW132" s="54"/>
      <c r="EX132" s="54"/>
      <c r="EY132" s="54"/>
      <c r="EZ132" s="54"/>
      <c r="FA132" s="54"/>
      <c r="FB132" s="54"/>
      <c r="FC132" s="54"/>
      <c r="FD132" s="54"/>
      <c r="FE132" s="54"/>
      <c r="FF132" s="54"/>
      <c r="FG132" s="54"/>
      <c r="FH132" s="54"/>
      <c r="FI132" s="54"/>
      <c r="FJ132" s="54"/>
      <c r="FK132" s="54"/>
      <c r="FL132" s="54"/>
      <c r="FM132" s="54"/>
      <c r="FN132" s="54"/>
      <c r="FO132" s="54"/>
      <c r="FP132" s="54"/>
      <c r="FQ132" s="54"/>
      <c r="FR132" s="54"/>
      <c r="FS132" s="54"/>
      <c r="FT132" s="54"/>
      <c r="FU132" s="54"/>
      <c r="FV132" s="54"/>
      <c r="FW132" s="54"/>
      <c r="FX132" s="54"/>
      <c r="FY132" s="54"/>
      <c r="FZ132" s="54"/>
      <c r="GA132" s="54"/>
      <c r="GB132" s="54"/>
      <c r="GC132" s="54"/>
      <c r="GD132" s="54"/>
      <c r="GE132" s="54"/>
      <c r="GF132" s="54"/>
      <c r="GG132" s="54"/>
      <c r="GH132" s="54"/>
    </row>
    <row r="133" spans="1:190">
      <c r="A133" s="340"/>
      <c r="B133" s="293" t="s">
        <v>264</v>
      </c>
      <c r="C133" s="339" t="s">
        <v>141</v>
      </c>
      <c r="D133" s="419">
        <v>1.78</v>
      </c>
      <c r="E133" s="401">
        <f t="shared" si="8"/>
        <v>0.68</v>
      </c>
      <c r="F133" s="401"/>
      <c r="G133" s="401"/>
      <c r="H133" s="401"/>
      <c r="I133" s="401"/>
      <c r="J133" s="555" t="s">
        <v>541</v>
      </c>
      <c r="K133" s="435"/>
      <c r="L133" s="523"/>
      <c r="M133" s="523"/>
      <c r="N133" s="54">
        <v>0.3</v>
      </c>
      <c r="O133" s="54"/>
      <c r="P133" s="54"/>
      <c r="Q133" s="54"/>
      <c r="R133" s="54">
        <v>0.34</v>
      </c>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v>0.04</v>
      </c>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54"/>
      <c r="CZ133" s="54"/>
      <c r="DA133" s="54"/>
      <c r="DB133" s="54"/>
      <c r="DC133" s="54"/>
      <c r="DD133" s="54"/>
      <c r="DE133" s="54"/>
      <c r="DF133" s="54"/>
      <c r="DG133" s="54"/>
      <c r="DH133" s="54"/>
      <c r="DI133" s="54"/>
      <c r="DJ133" s="54"/>
      <c r="DK133" s="54"/>
      <c r="DL133" s="54"/>
      <c r="DM133" s="54"/>
      <c r="DN133" s="54"/>
      <c r="DO133" s="54"/>
      <c r="DP133" s="54"/>
      <c r="DQ133" s="54"/>
      <c r="DR133" s="54"/>
      <c r="DS133" s="54"/>
      <c r="DT133" s="54"/>
      <c r="DU133" s="54"/>
      <c r="DV133" s="54"/>
      <c r="DW133" s="54"/>
      <c r="DX133" s="54"/>
      <c r="DY133" s="54"/>
      <c r="DZ133" s="54"/>
      <c r="EA133" s="54"/>
      <c r="EB133" s="54"/>
      <c r="EC133" s="54"/>
      <c r="ED133" s="54"/>
      <c r="EE133" s="54"/>
      <c r="EF133" s="54"/>
      <c r="EG133" s="54"/>
      <c r="EH133" s="54"/>
      <c r="EI133" s="54"/>
      <c r="EJ133" s="54"/>
      <c r="EK133" s="54"/>
      <c r="EL133" s="54"/>
      <c r="EM133" s="54"/>
      <c r="EN133" s="54"/>
      <c r="EO133" s="54"/>
      <c r="EP133" s="54"/>
      <c r="EQ133" s="54"/>
      <c r="ER133" s="54"/>
      <c r="ES133" s="54"/>
      <c r="ET133" s="54"/>
      <c r="EU133" s="54"/>
      <c r="EV133" s="54"/>
      <c r="EW133" s="54"/>
      <c r="EX133" s="54"/>
      <c r="EY133" s="54"/>
      <c r="EZ133" s="54"/>
      <c r="FA133" s="54"/>
      <c r="FB133" s="54"/>
      <c r="FC133" s="54"/>
      <c r="FD133" s="54"/>
      <c r="FE133" s="54"/>
      <c r="FF133" s="54"/>
      <c r="FG133" s="54"/>
      <c r="FH133" s="54"/>
      <c r="FI133" s="54"/>
      <c r="FJ133" s="54"/>
      <c r="FK133" s="54"/>
      <c r="FL133" s="54"/>
      <c r="FM133" s="54"/>
      <c r="FN133" s="54"/>
      <c r="FO133" s="54"/>
      <c r="FP133" s="54"/>
      <c r="FQ133" s="54"/>
      <c r="FR133" s="54"/>
      <c r="FS133" s="54"/>
      <c r="FT133" s="54"/>
      <c r="FU133" s="54"/>
      <c r="FV133" s="54"/>
      <c r="FW133" s="54"/>
      <c r="FX133" s="54"/>
      <c r="FY133" s="54"/>
      <c r="FZ133" s="54"/>
      <c r="GA133" s="54"/>
      <c r="GB133" s="54"/>
      <c r="GC133" s="54"/>
      <c r="GD133" s="54"/>
      <c r="GE133" s="54"/>
      <c r="GF133" s="54"/>
      <c r="GG133" s="54"/>
      <c r="GH133" s="54"/>
    </row>
    <row r="134" spans="1:190">
      <c r="A134" s="340"/>
      <c r="B134" s="293" t="s">
        <v>543</v>
      </c>
      <c r="C134" s="339" t="s">
        <v>98</v>
      </c>
      <c r="D134" s="419">
        <v>6.0000000000000005E-2</v>
      </c>
      <c r="E134" s="401">
        <f t="shared" si="8"/>
        <v>0.03</v>
      </c>
      <c r="F134" s="401"/>
      <c r="G134" s="401"/>
      <c r="H134" s="401"/>
      <c r="I134" s="401"/>
      <c r="J134" s="555" t="s">
        <v>541</v>
      </c>
      <c r="K134" s="435"/>
      <c r="L134" s="523"/>
      <c r="M134" s="523"/>
      <c r="N134" s="54">
        <v>0.02</v>
      </c>
      <c r="O134" s="54"/>
      <c r="P134" s="54"/>
      <c r="Q134" s="54"/>
      <c r="R134" s="54">
        <v>0.01</v>
      </c>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54"/>
      <c r="CZ134" s="54"/>
      <c r="DA134" s="54"/>
      <c r="DB134" s="54"/>
      <c r="DC134" s="54"/>
      <c r="DD134" s="54"/>
      <c r="DE134" s="54"/>
      <c r="DF134" s="54"/>
      <c r="DG134" s="54"/>
      <c r="DH134" s="54"/>
      <c r="DI134" s="54"/>
      <c r="DJ134" s="54"/>
      <c r="DK134" s="54"/>
      <c r="DL134" s="54"/>
      <c r="DM134" s="54"/>
      <c r="DN134" s="54"/>
      <c r="DO134" s="54"/>
      <c r="DP134" s="54"/>
      <c r="DQ134" s="54"/>
      <c r="DR134" s="54"/>
      <c r="DS134" s="54"/>
      <c r="DT134" s="54"/>
      <c r="DU134" s="54"/>
      <c r="DV134" s="54"/>
      <c r="DW134" s="54"/>
      <c r="DX134" s="54"/>
      <c r="DY134" s="54"/>
      <c r="DZ134" s="54"/>
      <c r="EA134" s="54"/>
      <c r="EB134" s="54"/>
      <c r="EC134" s="54"/>
      <c r="ED134" s="54"/>
      <c r="EE134" s="54"/>
      <c r="EF134" s="54"/>
      <c r="EG134" s="54"/>
      <c r="EH134" s="54"/>
      <c r="EI134" s="54"/>
      <c r="EJ134" s="54"/>
      <c r="EK134" s="54"/>
      <c r="EL134" s="54"/>
      <c r="EM134" s="54"/>
      <c r="EN134" s="54"/>
      <c r="EO134" s="54"/>
      <c r="EP134" s="54"/>
      <c r="EQ134" s="54"/>
      <c r="ER134" s="54"/>
      <c r="ES134" s="54"/>
      <c r="ET134" s="54"/>
      <c r="EU134" s="54"/>
      <c r="EV134" s="54"/>
      <c r="EW134" s="54"/>
      <c r="EX134" s="54"/>
      <c r="EY134" s="54"/>
      <c r="EZ134" s="54"/>
      <c r="FA134" s="54"/>
      <c r="FB134" s="54"/>
      <c r="FC134" s="54"/>
      <c r="FD134" s="54"/>
      <c r="FE134" s="54"/>
      <c r="FF134" s="54"/>
      <c r="FG134" s="54"/>
      <c r="FH134" s="54"/>
      <c r="FI134" s="54"/>
      <c r="FJ134" s="54"/>
      <c r="FK134" s="54"/>
      <c r="FL134" s="54"/>
      <c r="FM134" s="54"/>
      <c r="FN134" s="54"/>
      <c r="FO134" s="54"/>
      <c r="FP134" s="54"/>
      <c r="FQ134" s="54"/>
      <c r="FR134" s="54"/>
      <c r="FS134" s="54"/>
      <c r="FT134" s="54"/>
      <c r="FU134" s="54"/>
      <c r="FV134" s="54"/>
      <c r="FW134" s="54"/>
      <c r="FX134" s="54"/>
      <c r="FY134" s="54"/>
      <c r="FZ134" s="54"/>
      <c r="GA134" s="54"/>
      <c r="GB134" s="54"/>
      <c r="GC134" s="54"/>
      <c r="GD134" s="54"/>
      <c r="GE134" s="54"/>
      <c r="GF134" s="54"/>
      <c r="GG134" s="54"/>
      <c r="GH134" s="54"/>
    </row>
    <row r="135" spans="1:190">
      <c r="A135" s="340"/>
      <c r="B135" s="293" t="s">
        <v>544</v>
      </c>
      <c r="C135" s="339" t="s">
        <v>16</v>
      </c>
      <c r="D135" s="419">
        <v>2.4899999999999998</v>
      </c>
      <c r="E135" s="401">
        <f t="shared" si="8"/>
        <v>1.1299999999999999</v>
      </c>
      <c r="F135" s="401"/>
      <c r="G135" s="401"/>
      <c r="H135" s="401"/>
      <c r="I135" s="401"/>
      <c r="J135" s="555" t="s">
        <v>541</v>
      </c>
      <c r="K135" s="435"/>
      <c r="L135" s="523"/>
      <c r="M135" s="523"/>
      <c r="N135" s="54">
        <v>1.1299999999999999</v>
      </c>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c r="CV135" s="54"/>
      <c r="CW135" s="54"/>
      <c r="CX135" s="54"/>
      <c r="CY135" s="54"/>
      <c r="CZ135" s="54"/>
      <c r="DA135" s="54"/>
      <c r="DB135" s="54"/>
      <c r="DC135" s="54"/>
      <c r="DD135" s="54"/>
      <c r="DE135" s="54"/>
      <c r="DF135" s="54"/>
      <c r="DG135" s="54"/>
      <c r="DH135" s="54"/>
      <c r="DI135" s="54"/>
      <c r="DJ135" s="54"/>
      <c r="DK135" s="54"/>
      <c r="DL135" s="54"/>
      <c r="DM135" s="54"/>
      <c r="DN135" s="54"/>
      <c r="DO135" s="54"/>
      <c r="DP135" s="54"/>
      <c r="DQ135" s="54"/>
      <c r="DR135" s="54"/>
      <c r="DS135" s="54"/>
      <c r="DT135" s="54"/>
      <c r="DU135" s="54"/>
      <c r="DV135" s="54"/>
      <c r="DW135" s="54"/>
      <c r="DX135" s="54"/>
      <c r="DY135" s="54"/>
      <c r="DZ135" s="54"/>
      <c r="EA135" s="54"/>
      <c r="EB135" s="54"/>
      <c r="EC135" s="54"/>
      <c r="ED135" s="54"/>
      <c r="EE135" s="54"/>
      <c r="EF135" s="54"/>
      <c r="EG135" s="54"/>
      <c r="EH135" s="54"/>
      <c r="EI135" s="54"/>
      <c r="EJ135" s="54"/>
      <c r="EK135" s="54"/>
      <c r="EL135" s="54"/>
      <c r="EM135" s="54"/>
      <c r="EN135" s="54"/>
      <c r="EO135" s="54"/>
      <c r="EP135" s="54"/>
      <c r="EQ135" s="54"/>
      <c r="ER135" s="54"/>
      <c r="ES135" s="54"/>
      <c r="ET135" s="54"/>
      <c r="EU135" s="54"/>
      <c r="EV135" s="54"/>
      <c r="EW135" s="54"/>
      <c r="EX135" s="54"/>
      <c r="EY135" s="54"/>
      <c r="EZ135" s="54"/>
      <c r="FA135" s="54"/>
      <c r="FB135" s="54"/>
      <c r="FC135" s="54"/>
      <c r="FD135" s="54"/>
      <c r="FE135" s="54"/>
      <c r="FF135" s="54"/>
      <c r="FG135" s="54"/>
      <c r="FH135" s="54"/>
      <c r="FI135" s="54"/>
      <c r="FJ135" s="54"/>
      <c r="FK135" s="54"/>
      <c r="FL135" s="54"/>
      <c r="FM135" s="54"/>
      <c r="FN135" s="54"/>
      <c r="FO135" s="54"/>
      <c r="FP135" s="54"/>
      <c r="FQ135" s="54"/>
      <c r="FR135" s="54"/>
      <c r="FS135" s="54"/>
      <c r="FT135" s="54"/>
      <c r="FU135" s="54"/>
      <c r="FV135" s="54"/>
      <c r="FW135" s="54"/>
      <c r="FX135" s="54"/>
      <c r="FY135" s="54"/>
      <c r="FZ135" s="54"/>
      <c r="GA135" s="54"/>
      <c r="GB135" s="54"/>
      <c r="GC135" s="54"/>
      <c r="GD135" s="54"/>
      <c r="GE135" s="54"/>
      <c r="GF135" s="54"/>
      <c r="GG135" s="54"/>
      <c r="GH135" s="54"/>
    </row>
    <row r="136" spans="1:190">
      <c r="A136" s="340"/>
      <c r="B136" s="293" t="s">
        <v>289</v>
      </c>
      <c r="C136" s="339" t="s">
        <v>117</v>
      </c>
      <c r="D136" s="419">
        <v>18.799600000000002</v>
      </c>
      <c r="E136" s="401">
        <f t="shared" si="8"/>
        <v>9.4200000000000017</v>
      </c>
      <c r="F136" s="401"/>
      <c r="G136" s="401"/>
      <c r="H136" s="401"/>
      <c r="I136" s="401"/>
      <c r="J136" s="555" t="s">
        <v>541</v>
      </c>
      <c r="K136" s="435"/>
      <c r="L136" s="523"/>
      <c r="M136" s="523"/>
      <c r="N136" s="54">
        <v>4.83</v>
      </c>
      <c r="O136" s="54"/>
      <c r="P136" s="54"/>
      <c r="Q136" s="54"/>
      <c r="R136" s="54">
        <v>3.64</v>
      </c>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v>0.14000000000000001</v>
      </c>
      <c r="BA136" s="54">
        <v>0.22</v>
      </c>
      <c r="BB136" s="54"/>
      <c r="BC136" s="54"/>
      <c r="BD136" s="54"/>
      <c r="BE136" s="54">
        <v>0.59</v>
      </c>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54"/>
      <c r="DI136" s="54"/>
      <c r="DJ136" s="54"/>
      <c r="DK136" s="54"/>
      <c r="DL136" s="54"/>
      <c r="DM136" s="54"/>
      <c r="DN136" s="54"/>
      <c r="DO136" s="54"/>
      <c r="DP136" s="54"/>
      <c r="DQ136" s="54"/>
      <c r="DR136" s="54"/>
      <c r="DS136" s="54"/>
      <c r="DT136" s="54"/>
      <c r="DU136" s="54"/>
      <c r="DV136" s="54"/>
      <c r="DW136" s="54"/>
      <c r="DX136" s="54"/>
      <c r="DY136" s="54"/>
      <c r="DZ136" s="54"/>
      <c r="EA136" s="54"/>
      <c r="EB136" s="54"/>
      <c r="EC136" s="54"/>
      <c r="ED136" s="54"/>
      <c r="EE136" s="54"/>
      <c r="EF136" s="54"/>
      <c r="EG136" s="54"/>
      <c r="EH136" s="54"/>
      <c r="EI136" s="54"/>
      <c r="EJ136" s="54"/>
      <c r="EK136" s="54"/>
      <c r="EL136" s="54"/>
      <c r="EM136" s="54"/>
      <c r="EN136" s="54"/>
      <c r="EO136" s="54"/>
      <c r="EP136" s="54"/>
      <c r="EQ136" s="54"/>
      <c r="ER136" s="54"/>
      <c r="ES136" s="54"/>
      <c r="ET136" s="54"/>
      <c r="EU136" s="54"/>
      <c r="EV136" s="54"/>
      <c r="EW136" s="54"/>
      <c r="EX136" s="54"/>
      <c r="EY136" s="54"/>
      <c r="EZ136" s="54"/>
      <c r="FA136" s="54"/>
      <c r="FB136" s="54"/>
      <c r="FC136" s="54"/>
      <c r="FD136" s="54"/>
      <c r="FE136" s="54"/>
      <c r="FF136" s="54"/>
      <c r="FG136" s="54"/>
      <c r="FH136" s="54"/>
      <c r="FI136" s="54"/>
      <c r="FJ136" s="54"/>
      <c r="FK136" s="54"/>
      <c r="FL136" s="54"/>
      <c r="FM136" s="54"/>
      <c r="FN136" s="54"/>
      <c r="FO136" s="54"/>
      <c r="FP136" s="54"/>
      <c r="FQ136" s="54"/>
      <c r="FR136" s="54"/>
      <c r="FS136" s="54"/>
      <c r="FT136" s="54"/>
      <c r="FU136" s="54"/>
      <c r="FV136" s="54"/>
      <c r="FW136" s="54"/>
      <c r="FX136" s="54"/>
      <c r="FY136" s="54"/>
      <c r="FZ136" s="54"/>
      <c r="GA136" s="54"/>
      <c r="GB136" s="54"/>
      <c r="GC136" s="54"/>
      <c r="GD136" s="54"/>
      <c r="GE136" s="54"/>
      <c r="GF136" s="54"/>
      <c r="GG136" s="54"/>
      <c r="GH136" s="54"/>
    </row>
    <row r="137" spans="1:190">
      <c r="A137" s="340"/>
      <c r="B137" s="293" t="s">
        <v>512</v>
      </c>
      <c r="C137" s="339" t="s">
        <v>129</v>
      </c>
      <c r="D137" s="419">
        <v>0.22</v>
      </c>
      <c r="E137" s="401">
        <f t="shared" si="8"/>
        <v>0.11</v>
      </c>
      <c r="F137" s="401"/>
      <c r="G137" s="401"/>
      <c r="H137" s="401"/>
      <c r="I137" s="401"/>
      <c r="J137" s="555" t="s">
        <v>541</v>
      </c>
      <c r="K137" s="435"/>
      <c r="L137" s="523"/>
      <c r="M137" s="523"/>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v>0.11</v>
      </c>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c r="CG137" s="54"/>
      <c r="CH137" s="54"/>
      <c r="CI137" s="54"/>
      <c r="CJ137" s="54"/>
      <c r="CK137" s="54"/>
      <c r="CL137" s="54"/>
      <c r="CM137" s="54"/>
      <c r="CN137" s="54"/>
      <c r="CO137" s="54"/>
      <c r="CP137" s="54"/>
      <c r="CQ137" s="54"/>
      <c r="CR137" s="54"/>
      <c r="CS137" s="54"/>
      <c r="CT137" s="54"/>
      <c r="CU137" s="54"/>
      <c r="CV137" s="54"/>
      <c r="CW137" s="54"/>
      <c r="CX137" s="54"/>
      <c r="CY137" s="54"/>
      <c r="CZ137" s="54"/>
      <c r="DA137" s="54"/>
      <c r="DB137" s="54"/>
      <c r="DC137" s="54"/>
      <c r="DD137" s="54"/>
      <c r="DE137" s="54"/>
      <c r="DF137" s="54"/>
      <c r="DG137" s="54"/>
      <c r="DH137" s="54"/>
      <c r="DI137" s="54"/>
      <c r="DJ137" s="54"/>
      <c r="DK137" s="54"/>
      <c r="DL137" s="54"/>
      <c r="DM137" s="54"/>
      <c r="DN137" s="54"/>
      <c r="DO137" s="54"/>
      <c r="DP137" s="54"/>
      <c r="DQ137" s="54"/>
      <c r="DR137" s="54"/>
      <c r="DS137" s="54"/>
      <c r="DT137" s="54"/>
      <c r="DU137" s="54"/>
      <c r="DV137" s="54"/>
      <c r="DW137" s="54"/>
      <c r="DX137" s="54"/>
      <c r="DY137" s="54"/>
      <c r="DZ137" s="54"/>
      <c r="EA137" s="54"/>
      <c r="EB137" s="54"/>
      <c r="EC137" s="54"/>
      <c r="ED137" s="54"/>
      <c r="EE137" s="54"/>
      <c r="EF137" s="54"/>
      <c r="EG137" s="54"/>
      <c r="EH137" s="54"/>
      <c r="EI137" s="54"/>
      <c r="EJ137" s="54"/>
      <c r="EK137" s="54"/>
      <c r="EL137" s="54"/>
      <c r="EM137" s="54"/>
      <c r="EN137" s="54"/>
      <c r="EO137" s="54"/>
      <c r="EP137" s="54"/>
      <c r="EQ137" s="54"/>
      <c r="ER137" s="54"/>
      <c r="ES137" s="54"/>
      <c r="ET137" s="54"/>
      <c r="EU137" s="54"/>
      <c r="EV137" s="54"/>
      <c r="EW137" s="54"/>
      <c r="EX137" s="54"/>
      <c r="EY137" s="54"/>
      <c r="EZ137" s="54"/>
      <c r="FA137" s="54"/>
      <c r="FB137" s="54"/>
      <c r="FC137" s="54"/>
      <c r="FD137" s="54"/>
      <c r="FE137" s="54"/>
      <c r="FF137" s="54"/>
      <c r="FG137" s="54"/>
      <c r="FH137" s="54"/>
      <c r="FI137" s="54"/>
      <c r="FJ137" s="54"/>
      <c r="FK137" s="54"/>
      <c r="FL137" s="54"/>
      <c r="FM137" s="54"/>
      <c r="FN137" s="54"/>
      <c r="FO137" s="54"/>
      <c r="FP137" s="54"/>
      <c r="FQ137" s="54"/>
      <c r="FR137" s="54"/>
      <c r="FS137" s="54"/>
      <c r="FT137" s="54"/>
      <c r="FU137" s="54"/>
      <c r="FV137" s="54"/>
      <c r="FW137" s="54"/>
      <c r="FX137" s="54"/>
      <c r="FY137" s="54"/>
      <c r="FZ137" s="54"/>
      <c r="GA137" s="54"/>
      <c r="GB137" s="54"/>
      <c r="GC137" s="54"/>
      <c r="GD137" s="54"/>
      <c r="GE137" s="54"/>
      <c r="GF137" s="54"/>
      <c r="GG137" s="54"/>
      <c r="GH137" s="54"/>
    </row>
    <row r="138" spans="1:190">
      <c r="A138" s="348">
        <v>4</v>
      </c>
      <c r="B138" s="58" t="s">
        <v>573</v>
      </c>
      <c r="C138" s="330" t="s">
        <v>117</v>
      </c>
      <c r="D138" s="403">
        <v>71.53</v>
      </c>
      <c r="E138" s="403">
        <v>10</v>
      </c>
      <c r="F138" s="403"/>
      <c r="G138" s="403"/>
      <c r="H138" s="403"/>
      <c r="I138" s="403"/>
      <c r="J138" s="555" t="s">
        <v>265</v>
      </c>
      <c r="K138" s="436"/>
      <c r="L138" s="524"/>
      <c r="M138" s="524"/>
    </row>
    <row r="139" spans="1:190">
      <c r="A139" s="348"/>
      <c r="B139" s="80" t="s">
        <v>95</v>
      </c>
      <c r="C139" s="339" t="s">
        <v>96</v>
      </c>
      <c r="D139" s="419">
        <v>21.459</v>
      </c>
      <c r="E139" s="401">
        <f t="shared" si="8"/>
        <v>1.9260000000000002</v>
      </c>
      <c r="F139" s="401"/>
      <c r="G139" s="401"/>
      <c r="H139" s="401"/>
      <c r="I139" s="401"/>
      <c r="J139" s="555" t="s">
        <v>265</v>
      </c>
      <c r="K139" s="436"/>
      <c r="L139" s="524"/>
      <c r="M139" s="524"/>
      <c r="N139" s="386">
        <v>0</v>
      </c>
      <c r="O139" s="386">
        <v>0</v>
      </c>
      <c r="P139" s="386"/>
      <c r="Q139" s="386">
        <v>0</v>
      </c>
      <c r="R139" s="386">
        <v>0.93</v>
      </c>
      <c r="S139" s="386"/>
      <c r="T139" s="386"/>
      <c r="U139" s="386">
        <v>8.5999999999999993E-2</v>
      </c>
      <c r="V139" s="386">
        <v>0</v>
      </c>
      <c r="W139" s="386">
        <v>0</v>
      </c>
      <c r="X139" s="386">
        <v>0</v>
      </c>
      <c r="Y139" s="386">
        <v>0</v>
      </c>
      <c r="Z139" s="386">
        <v>0</v>
      </c>
      <c r="AA139" s="386"/>
      <c r="AB139" s="386"/>
      <c r="AC139" s="386"/>
      <c r="AD139" s="386">
        <v>0</v>
      </c>
      <c r="AE139" s="386">
        <v>0</v>
      </c>
      <c r="AF139" s="386"/>
      <c r="AG139" s="386">
        <v>0</v>
      </c>
      <c r="AH139" s="386">
        <v>0</v>
      </c>
      <c r="AI139" s="386">
        <v>0</v>
      </c>
      <c r="AJ139" s="386">
        <v>0</v>
      </c>
      <c r="AK139" s="386"/>
      <c r="AL139" s="386"/>
      <c r="AM139" s="386"/>
      <c r="AN139" s="386"/>
      <c r="AO139" s="386">
        <v>0</v>
      </c>
      <c r="AP139" s="386">
        <v>0</v>
      </c>
      <c r="AQ139" s="386">
        <v>0</v>
      </c>
      <c r="AR139" s="386">
        <v>0</v>
      </c>
      <c r="AS139" s="386"/>
      <c r="AT139" s="386"/>
      <c r="AU139" s="386">
        <v>0.91</v>
      </c>
      <c r="AV139" s="386">
        <v>0</v>
      </c>
      <c r="AW139" s="386">
        <v>0</v>
      </c>
      <c r="AX139" s="386">
        <v>0</v>
      </c>
      <c r="AY139" s="386"/>
      <c r="AZ139" s="386">
        <v>0</v>
      </c>
      <c r="BA139" s="386">
        <v>0</v>
      </c>
      <c r="BB139" s="386">
        <v>0</v>
      </c>
      <c r="BC139" s="386">
        <v>0</v>
      </c>
      <c r="BD139" s="386">
        <v>0</v>
      </c>
      <c r="BE139" s="386">
        <v>0</v>
      </c>
      <c r="BF139" s="386"/>
      <c r="BG139" s="386"/>
      <c r="BH139" s="386">
        <v>0</v>
      </c>
      <c r="BI139" s="386"/>
      <c r="BJ139" s="386"/>
      <c r="BK139" s="386"/>
    </row>
    <row r="140" spans="1:190">
      <c r="A140" s="348"/>
      <c r="B140" s="80" t="s">
        <v>434</v>
      </c>
      <c r="C140" s="339" t="s">
        <v>141</v>
      </c>
      <c r="D140" s="419">
        <v>7.1530000000000005</v>
      </c>
      <c r="E140" s="401">
        <f t="shared" si="8"/>
        <v>0.74</v>
      </c>
      <c r="F140" s="401"/>
      <c r="G140" s="401"/>
      <c r="H140" s="401"/>
      <c r="I140" s="401"/>
      <c r="J140" s="555" t="s">
        <v>265</v>
      </c>
      <c r="K140" s="436"/>
      <c r="L140" s="524"/>
      <c r="M140" s="524"/>
      <c r="N140" s="386">
        <v>0</v>
      </c>
      <c r="O140" s="386">
        <v>0</v>
      </c>
      <c r="P140" s="386"/>
      <c r="Q140" s="386">
        <v>0</v>
      </c>
      <c r="R140" s="386">
        <v>0.31</v>
      </c>
      <c r="S140" s="386"/>
      <c r="T140" s="386"/>
      <c r="U140" s="386">
        <v>0.36</v>
      </c>
      <c r="V140" s="386">
        <v>0</v>
      </c>
      <c r="W140" s="386">
        <v>0</v>
      </c>
      <c r="X140" s="386">
        <v>0</v>
      </c>
      <c r="Y140" s="386">
        <v>0</v>
      </c>
      <c r="Z140" s="386">
        <v>0</v>
      </c>
      <c r="AA140" s="386"/>
      <c r="AB140" s="386"/>
      <c r="AC140" s="386"/>
      <c r="AD140" s="386">
        <v>0</v>
      </c>
      <c r="AE140" s="386">
        <v>0</v>
      </c>
      <c r="AF140" s="386"/>
      <c r="AG140" s="386">
        <v>0</v>
      </c>
      <c r="AH140" s="386">
        <v>0</v>
      </c>
      <c r="AI140" s="386">
        <v>0</v>
      </c>
      <c r="AJ140" s="386">
        <v>0</v>
      </c>
      <c r="AK140" s="386"/>
      <c r="AL140" s="386"/>
      <c r="AM140" s="386"/>
      <c r="AN140" s="386"/>
      <c r="AO140" s="386">
        <v>0</v>
      </c>
      <c r="AP140" s="386">
        <v>0</v>
      </c>
      <c r="AQ140" s="386">
        <v>0</v>
      </c>
      <c r="AR140" s="386">
        <v>0</v>
      </c>
      <c r="AS140" s="386"/>
      <c r="AT140" s="386"/>
      <c r="AU140" s="386">
        <v>7.0000000000000007E-2</v>
      </c>
      <c r="AV140" s="386">
        <v>0</v>
      </c>
      <c r="AW140" s="386">
        <v>0</v>
      </c>
      <c r="AX140" s="386">
        <v>0</v>
      </c>
      <c r="AY140" s="386"/>
      <c r="AZ140" s="386">
        <v>0</v>
      </c>
      <c r="BA140" s="386">
        <v>0</v>
      </c>
      <c r="BB140" s="386">
        <v>0</v>
      </c>
      <c r="BC140" s="386">
        <v>0</v>
      </c>
      <c r="BD140" s="386">
        <v>0</v>
      </c>
      <c r="BE140" s="386">
        <v>0</v>
      </c>
      <c r="BF140" s="386"/>
      <c r="BG140" s="386"/>
      <c r="BH140" s="386">
        <v>0</v>
      </c>
      <c r="BI140" s="386"/>
      <c r="BJ140" s="386"/>
      <c r="BK140" s="386"/>
    </row>
    <row r="141" spans="1:190">
      <c r="A141" s="348"/>
      <c r="B141" s="80" t="s">
        <v>253</v>
      </c>
      <c r="C141" s="339" t="s">
        <v>117</v>
      </c>
      <c r="D141" s="419">
        <v>42.917999999999999</v>
      </c>
      <c r="E141" s="401">
        <f t="shared" si="8"/>
        <v>1.052</v>
      </c>
      <c r="F141" s="401"/>
      <c r="G141" s="401"/>
      <c r="H141" s="401"/>
      <c r="I141" s="401"/>
      <c r="J141" s="555" t="s">
        <v>265</v>
      </c>
      <c r="K141" s="436"/>
      <c r="L141" s="524"/>
      <c r="M141" s="524"/>
      <c r="N141" s="386">
        <v>0</v>
      </c>
      <c r="O141" s="386">
        <v>0</v>
      </c>
      <c r="P141" s="386"/>
      <c r="Q141" s="386">
        <v>0</v>
      </c>
      <c r="R141" s="386">
        <v>0.06</v>
      </c>
      <c r="S141" s="386"/>
      <c r="T141" s="386"/>
      <c r="U141" s="386">
        <v>0.17199999999999999</v>
      </c>
      <c r="V141" s="386">
        <v>0</v>
      </c>
      <c r="W141" s="386">
        <v>0</v>
      </c>
      <c r="X141" s="386">
        <v>0</v>
      </c>
      <c r="Y141" s="386">
        <v>0</v>
      </c>
      <c r="Z141" s="386">
        <v>0</v>
      </c>
      <c r="AA141" s="386"/>
      <c r="AB141" s="386"/>
      <c r="AC141" s="386"/>
      <c r="AD141" s="386">
        <v>0</v>
      </c>
      <c r="AE141" s="386">
        <v>0</v>
      </c>
      <c r="AF141" s="386"/>
      <c r="AG141" s="386">
        <v>0</v>
      </c>
      <c r="AH141" s="386">
        <v>0</v>
      </c>
      <c r="AI141" s="386">
        <v>0</v>
      </c>
      <c r="AJ141" s="386">
        <v>0</v>
      </c>
      <c r="AK141" s="386"/>
      <c r="AL141" s="386"/>
      <c r="AM141" s="386"/>
      <c r="AN141" s="386"/>
      <c r="AO141" s="386">
        <v>0</v>
      </c>
      <c r="AP141" s="386">
        <v>0</v>
      </c>
      <c r="AQ141" s="386">
        <v>0</v>
      </c>
      <c r="AR141" s="386">
        <v>0</v>
      </c>
      <c r="AS141" s="386"/>
      <c r="AT141" s="386"/>
      <c r="AU141" s="386">
        <v>0.82</v>
      </c>
      <c r="AV141" s="386">
        <v>0</v>
      </c>
      <c r="AW141" s="386">
        <v>0</v>
      </c>
      <c r="AX141" s="386">
        <v>0</v>
      </c>
      <c r="AY141" s="386"/>
      <c r="AZ141" s="386">
        <v>0</v>
      </c>
      <c r="BA141" s="386">
        <v>0</v>
      </c>
      <c r="BB141" s="386">
        <v>0</v>
      </c>
      <c r="BC141" s="386">
        <v>0</v>
      </c>
      <c r="BD141" s="386">
        <v>0</v>
      </c>
      <c r="BE141" s="386">
        <v>0</v>
      </c>
      <c r="BF141" s="386"/>
      <c r="BG141" s="386"/>
      <c r="BH141" s="386">
        <v>0</v>
      </c>
      <c r="BI141" s="386"/>
      <c r="BJ141" s="386"/>
      <c r="BK141" s="386"/>
    </row>
    <row r="142" spans="1:190">
      <c r="A142" s="348">
        <v>5</v>
      </c>
      <c r="B142" s="85" t="s">
        <v>268</v>
      </c>
      <c r="C142" s="67" t="s">
        <v>117</v>
      </c>
      <c r="D142" s="437">
        <v>1.99</v>
      </c>
      <c r="E142" s="437">
        <f>+E143+E144+E145+E146+E147+E148+E149+E150</f>
        <v>1.35</v>
      </c>
      <c r="F142" s="437"/>
      <c r="G142" s="437"/>
      <c r="H142" s="437"/>
      <c r="I142" s="437"/>
      <c r="J142" s="555" t="s">
        <v>265</v>
      </c>
      <c r="K142" s="436"/>
      <c r="L142" s="524"/>
      <c r="M142" s="524"/>
    </row>
    <row r="143" spans="1:190" s="400" customFormat="1">
      <c r="A143" s="353"/>
      <c r="B143" s="438" t="s">
        <v>95</v>
      </c>
      <c r="C143" s="439" t="s">
        <v>96</v>
      </c>
      <c r="D143" s="440"/>
      <c r="E143" s="356">
        <f t="shared" si="8"/>
        <v>0</v>
      </c>
      <c r="F143" s="356"/>
      <c r="G143" s="356"/>
      <c r="H143" s="356"/>
      <c r="I143" s="356"/>
      <c r="J143" s="555" t="s">
        <v>265</v>
      </c>
      <c r="K143" s="441"/>
      <c r="L143" s="525"/>
      <c r="M143" s="525"/>
    </row>
    <row r="144" spans="1:190" s="400" customFormat="1">
      <c r="A144" s="353"/>
      <c r="B144" s="438" t="s">
        <v>434</v>
      </c>
      <c r="C144" s="439" t="s">
        <v>141</v>
      </c>
      <c r="D144" s="440"/>
      <c r="E144" s="356">
        <f t="shared" si="8"/>
        <v>0.61</v>
      </c>
      <c r="F144" s="356"/>
      <c r="G144" s="356"/>
      <c r="H144" s="356"/>
      <c r="I144" s="356"/>
      <c r="J144" s="555" t="s">
        <v>265</v>
      </c>
      <c r="K144" s="442"/>
      <c r="L144" s="521"/>
      <c r="M144" s="521"/>
      <c r="BD144" s="400">
        <v>0.61</v>
      </c>
    </row>
    <row r="145" spans="1:60" s="400" customFormat="1">
      <c r="A145" s="353"/>
      <c r="B145" s="438" t="s">
        <v>773</v>
      </c>
      <c r="C145" s="439" t="s">
        <v>111</v>
      </c>
      <c r="D145" s="440"/>
      <c r="E145" s="356">
        <f t="shared" si="8"/>
        <v>0.02</v>
      </c>
      <c r="F145" s="356"/>
      <c r="G145" s="356"/>
      <c r="H145" s="356"/>
      <c r="I145" s="356"/>
      <c r="J145" s="555" t="s">
        <v>265</v>
      </c>
      <c r="K145" s="442"/>
      <c r="L145" s="521"/>
      <c r="M145" s="521"/>
      <c r="AT145" s="400">
        <v>0.02</v>
      </c>
    </row>
    <row r="146" spans="1:60" s="400" customFormat="1">
      <c r="A146" s="353"/>
      <c r="B146" s="438" t="s">
        <v>97</v>
      </c>
      <c r="C146" s="439" t="s">
        <v>98</v>
      </c>
      <c r="D146" s="440"/>
      <c r="E146" s="356">
        <f t="shared" si="8"/>
        <v>0</v>
      </c>
      <c r="F146" s="356"/>
      <c r="G146" s="356"/>
      <c r="H146" s="356"/>
      <c r="I146" s="356"/>
      <c r="J146" s="555" t="s">
        <v>265</v>
      </c>
      <c r="K146" s="442"/>
      <c r="L146" s="521"/>
      <c r="M146" s="521"/>
    </row>
    <row r="147" spans="1:60" s="400" customFormat="1">
      <c r="A147" s="353"/>
      <c r="B147" s="438" t="s">
        <v>253</v>
      </c>
      <c r="C147" s="439" t="s">
        <v>114</v>
      </c>
      <c r="D147" s="440"/>
      <c r="E147" s="356">
        <f t="shared" si="8"/>
        <v>0.32</v>
      </c>
      <c r="F147" s="356"/>
      <c r="G147" s="356"/>
      <c r="H147" s="356"/>
      <c r="I147" s="356"/>
      <c r="J147" s="555" t="s">
        <v>265</v>
      </c>
      <c r="K147" s="442"/>
      <c r="L147" s="521"/>
      <c r="M147" s="521"/>
      <c r="AU147" s="400">
        <v>0.32</v>
      </c>
    </row>
    <row r="148" spans="1:60" s="400" customFormat="1">
      <c r="A148" s="353"/>
      <c r="B148" s="438" t="s">
        <v>152</v>
      </c>
      <c r="C148" s="439" t="s">
        <v>153</v>
      </c>
      <c r="D148" s="440"/>
      <c r="E148" s="356">
        <f t="shared" si="8"/>
        <v>0.11</v>
      </c>
      <c r="F148" s="356"/>
      <c r="G148" s="356"/>
      <c r="H148" s="356"/>
      <c r="I148" s="356"/>
      <c r="J148" s="555" t="s">
        <v>265</v>
      </c>
      <c r="K148" s="442"/>
      <c r="L148" s="521"/>
      <c r="M148" s="521"/>
      <c r="BH148" s="400">
        <v>0.11</v>
      </c>
    </row>
    <row r="149" spans="1:60" s="400" customFormat="1">
      <c r="A149" s="353"/>
      <c r="B149" s="438" t="s">
        <v>774</v>
      </c>
      <c r="C149" s="439" t="s">
        <v>80</v>
      </c>
      <c r="D149" s="440"/>
      <c r="E149" s="356">
        <f t="shared" si="8"/>
        <v>0.18</v>
      </c>
      <c r="F149" s="356"/>
      <c r="G149" s="356"/>
      <c r="H149" s="356"/>
      <c r="I149" s="356"/>
      <c r="J149" s="555" t="s">
        <v>265</v>
      </c>
      <c r="K149" s="442"/>
      <c r="L149" s="521"/>
      <c r="M149" s="521"/>
      <c r="AE149" s="400">
        <v>0.18</v>
      </c>
    </row>
    <row r="150" spans="1:60" s="400" customFormat="1">
      <c r="A150" s="353"/>
      <c r="B150" s="438" t="s">
        <v>775</v>
      </c>
      <c r="C150" s="439" t="s">
        <v>77</v>
      </c>
      <c r="D150" s="440"/>
      <c r="E150" s="356">
        <f t="shared" si="8"/>
        <v>0.11</v>
      </c>
      <c r="F150" s="356"/>
      <c r="G150" s="356"/>
      <c r="H150" s="356"/>
      <c r="I150" s="356"/>
      <c r="J150" s="555" t="s">
        <v>265</v>
      </c>
      <c r="K150" s="442"/>
      <c r="L150" s="521"/>
      <c r="M150" s="521"/>
      <c r="AD150" s="400">
        <v>0.11</v>
      </c>
    </row>
    <row r="151" spans="1:60" ht="46.5">
      <c r="A151" s="340">
        <v>6</v>
      </c>
      <c r="B151" s="348" t="s">
        <v>545</v>
      </c>
      <c r="C151" s="350" t="s">
        <v>117</v>
      </c>
      <c r="D151" s="351">
        <v>65.67</v>
      </c>
      <c r="E151" s="351">
        <f>+E152+E157</f>
        <v>7.1</v>
      </c>
      <c r="F151" s="351"/>
      <c r="G151" s="351"/>
      <c r="H151" s="351"/>
      <c r="I151" s="351"/>
      <c r="J151" s="555" t="s">
        <v>546</v>
      </c>
      <c r="K151" s="443"/>
      <c r="L151" s="515"/>
      <c r="M151" s="515"/>
    </row>
    <row r="152" spans="1:60">
      <c r="A152" s="340"/>
      <c r="B152" s="348"/>
      <c r="C152" s="350"/>
      <c r="D152" s="351">
        <v>33.97</v>
      </c>
      <c r="E152" s="351">
        <f>+E153+E154+E155+E156</f>
        <v>5</v>
      </c>
      <c r="F152" s="351"/>
      <c r="G152" s="351"/>
      <c r="H152" s="351"/>
      <c r="I152" s="351"/>
      <c r="J152" s="345" t="s">
        <v>274</v>
      </c>
      <c r="K152" s="443"/>
      <c r="L152" s="515"/>
      <c r="M152" s="515"/>
    </row>
    <row r="153" spans="1:60">
      <c r="A153" s="340"/>
      <c r="B153" s="293" t="s">
        <v>547</v>
      </c>
      <c r="C153" s="339" t="s">
        <v>96</v>
      </c>
      <c r="D153" s="419">
        <v>4.3599999999999994</v>
      </c>
      <c r="E153" s="356">
        <f t="shared" ref="E153:E172" si="9">+SUM(N153:BK153)</f>
        <v>0.79</v>
      </c>
      <c r="F153" s="356"/>
      <c r="G153" s="356"/>
      <c r="H153" s="356"/>
      <c r="I153" s="356"/>
      <c r="J153" s="345" t="s">
        <v>274</v>
      </c>
      <c r="K153" s="443"/>
      <c r="L153" s="515"/>
      <c r="M153" s="515"/>
      <c r="U153" s="361">
        <v>0.17</v>
      </c>
      <c r="Y153" s="361">
        <v>0.33</v>
      </c>
      <c r="AE153" s="361">
        <v>0.02</v>
      </c>
      <c r="AO153" s="361">
        <v>0.24</v>
      </c>
      <c r="AV153" s="361">
        <v>0.02</v>
      </c>
      <c r="AZ153" s="361">
        <v>0.01</v>
      </c>
    </row>
    <row r="154" spans="1:60">
      <c r="A154" s="340"/>
      <c r="B154" s="82" t="s">
        <v>267</v>
      </c>
      <c r="C154" s="339" t="s">
        <v>153</v>
      </c>
      <c r="D154" s="419">
        <v>2.5199999999999996</v>
      </c>
      <c r="E154" s="356">
        <f t="shared" si="9"/>
        <v>0.44999999999999996</v>
      </c>
      <c r="F154" s="356"/>
      <c r="G154" s="356"/>
      <c r="H154" s="356"/>
      <c r="I154" s="356"/>
      <c r="J154" s="345" t="s">
        <v>274</v>
      </c>
      <c r="K154" s="443"/>
      <c r="L154" s="515"/>
      <c r="M154" s="515"/>
      <c r="U154" s="361">
        <v>0.12</v>
      </c>
      <c r="Y154" s="361">
        <v>0.09</v>
      </c>
      <c r="AO154" s="361">
        <v>0.24</v>
      </c>
    </row>
    <row r="155" spans="1:60">
      <c r="A155" s="340"/>
      <c r="B155" s="293" t="s">
        <v>253</v>
      </c>
      <c r="C155" s="339" t="s">
        <v>117</v>
      </c>
      <c r="D155" s="419">
        <v>7.5299999999999994</v>
      </c>
      <c r="E155" s="356">
        <f t="shared" si="9"/>
        <v>1.5100000000000002</v>
      </c>
      <c r="F155" s="356"/>
      <c r="G155" s="356"/>
      <c r="H155" s="356"/>
      <c r="I155" s="356"/>
      <c r="J155" s="345" t="s">
        <v>274</v>
      </c>
      <c r="K155" s="443"/>
      <c r="L155" s="515"/>
      <c r="M155" s="515"/>
      <c r="U155" s="361">
        <v>0.45</v>
      </c>
      <c r="Y155" s="361">
        <v>0.89</v>
      </c>
      <c r="AE155" s="361">
        <v>0.09</v>
      </c>
      <c r="AO155" s="361">
        <v>0.08</v>
      </c>
    </row>
    <row r="156" spans="1:60">
      <c r="A156" s="340"/>
      <c r="B156" s="293" t="s">
        <v>548</v>
      </c>
      <c r="C156" s="339" t="s">
        <v>55</v>
      </c>
      <c r="D156" s="419">
        <v>19.560000000000002</v>
      </c>
      <c r="E156" s="356">
        <f t="shared" si="9"/>
        <v>2.25</v>
      </c>
      <c r="F156" s="356"/>
      <c r="G156" s="356"/>
      <c r="H156" s="356"/>
      <c r="I156" s="356"/>
      <c r="J156" s="345" t="s">
        <v>274</v>
      </c>
      <c r="K156" s="443"/>
      <c r="L156" s="515"/>
      <c r="M156" s="515"/>
      <c r="U156" s="361">
        <v>2.11</v>
      </c>
      <c r="AV156" s="361">
        <v>0.08</v>
      </c>
      <c r="AZ156" s="361">
        <v>0.06</v>
      </c>
    </row>
    <row r="157" spans="1:60">
      <c r="A157" s="340"/>
      <c r="B157" s="348"/>
      <c r="C157" s="350"/>
      <c r="D157" s="351">
        <v>31.7</v>
      </c>
      <c r="E157" s="351">
        <f>+E158+E159+E160</f>
        <v>2.1</v>
      </c>
      <c r="F157" s="351"/>
      <c r="G157" s="351"/>
      <c r="H157" s="351"/>
      <c r="I157" s="351"/>
      <c r="J157" s="555" t="s">
        <v>479</v>
      </c>
      <c r="K157" s="443"/>
      <c r="L157" s="515"/>
      <c r="M157" s="515"/>
    </row>
    <row r="158" spans="1:60">
      <c r="A158" s="340"/>
      <c r="B158" s="293" t="s">
        <v>547</v>
      </c>
      <c r="C158" s="339" t="s">
        <v>96</v>
      </c>
      <c r="D158" s="419">
        <v>1.05</v>
      </c>
      <c r="E158" s="356">
        <f t="shared" si="9"/>
        <v>0.03</v>
      </c>
      <c r="F158" s="356"/>
      <c r="G158" s="356"/>
      <c r="H158" s="356"/>
      <c r="I158" s="356"/>
      <c r="J158" s="555" t="s">
        <v>479</v>
      </c>
      <c r="K158" s="443"/>
      <c r="L158" s="515"/>
      <c r="M158" s="515"/>
      <c r="U158" s="361">
        <v>0.02</v>
      </c>
      <c r="AD158" s="361">
        <v>0.01</v>
      </c>
    </row>
    <row r="159" spans="1:60">
      <c r="A159" s="340"/>
      <c r="B159" s="293" t="s">
        <v>253</v>
      </c>
      <c r="C159" s="339" t="s">
        <v>117</v>
      </c>
      <c r="D159" s="419">
        <v>6.47</v>
      </c>
      <c r="E159" s="356">
        <f t="shared" si="9"/>
        <v>0.52</v>
      </c>
      <c r="F159" s="356"/>
      <c r="G159" s="356"/>
      <c r="H159" s="356"/>
      <c r="I159" s="356"/>
      <c r="J159" s="555" t="s">
        <v>479</v>
      </c>
      <c r="K159" s="443"/>
      <c r="L159" s="515"/>
      <c r="M159" s="515"/>
      <c r="U159" s="361">
        <v>0.36</v>
      </c>
      <c r="AD159" s="361">
        <v>0.16</v>
      </c>
    </row>
    <row r="160" spans="1:60">
      <c r="A160" s="340"/>
      <c r="B160" s="293" t="s">
        <v>548</v>
      </c>
      <c r="C160" s="339" t="s">
        <v>55</v>
      </c>
      <c r="D160" s="419">
        <v>24.18</v>
      </c>
      <c r="E160" s="356">
        <f t="shared" si="9"/>
        <v>1.55</v>
      </c>
      <c r="F160" s="356"/>
      <c r="G160" s="356"/>
      <c r="H160" s="356"/>
      <c r="I160" s="356"/>
      <c r="J160" s="555" t="s">
        <v>479</v>
      </c>
      <c r="K160" s="443"/>
      <c r="L160" s="515"/>
      <c r="M160" s="515"/>
      <c r="U160" s="361">
        <v>0.73</v>
      </c>
      <c r="AD160" s="361">
        <v>0.67</v>
      </c>
      <c r="AG160" s="361">
        <v>0.08</v>
      </c>
      <c r="AV160" s="361">
        <v>7.0000000000000007E-2</v>
      </c>
      <c r="AZ160" s="361">
        <v>0</v>
      </c>
    </row>
    <row r="161" spans="1:63">
      <c r="A161" s="348">
        <v>7</v>
      </c>
      <c r="B161" s="348" t="s">
        <v>280</v>
      </c>
      <c r="C161" s="350" t="s">
        <v>117</v>
      </c>
      <c r="D161" s="351">
        <v>39.53</v>
      </c>
      <c r="E161" s="351">
        <v>20</v>
      </c>
      <c r="F161" s="351"/>
      <c r="G161" s="351"/>
      <c r="H161" s="351"/>
      <c r="I161" s="351"/>
      <c r="J161" s="555" t="s">
        <v>281</v>
      </c>
      <c r="K161" s="378"/>
      <c r="L161" s="511"/>
      <c r="M161" s="511"/>
    </row>
    <row r="162" spans="1:63">
      <c r="A162" s="348"/>
      <c r="B162" s="82" t="s">
        <v>282</v>
      </c>
      <c r="C162" s="330" t="s">
        <v>120</v>
      </c>
      <c r="D162" s="59">
        <v>3.55</v>
      </c>
      <c r="E162" s="356">
        <f t="shared" si="9"/>
        <v>2.39</v>
      </c>
      <c r="F162" s="356"/>
      <c r="G162" s="356"/>
      <c r="H162" s="356"/>
      <c r="I162" s="356"/>
      <c r="J162" s="555" t="s">
        <v>281</v>
      </c>
      <c r="K162" s="378"/>
      <c r="L162" s="511"/>
      <c r="M162" s="511"/>
      <c r="Q162" s="361">
        <v>0.13</v>
      </c>
      <c r="R162" s="361">
        <v>0.03</v>
      </c>
      <c r="V162" s="361">
        <v>2.23</v>
      </c>
    </row>
    <row r="163" spans="1:63">
      <c r="A163" s="348"/>
      <c r="B163" s="82" t="s">
        <v>95</v>
      </c>
      <c r="C163" s="330" t="s">
        <v>96</v>
      </c>
      <c r="D163" s="59">
        <v>7.9</v>
      </c>
      <c r="E163" s="356">
        <f t="shared" si="9"/>
        <v>0.72</v>
      </c>
      <c r="F163" s="356"/>
      <c r="G163" s="356"/>
      <c r="H163" s="356"/>
      <c r="I163" s="356"/>
      <c r="J163" s="555" t="s">
        <v>281</v>
      </c>
      <c r="K163" s="378"/>
      <c r="L163" s="511"/>
      <c r="M163" s="511"/>
      <c r="Q163" s="361">
        <v>0.2</v>
      </c>
      <c r="V163" s="361">
        <v>0.52</v>
      </c>
    </row>
    <row r="164" spans="1:63">
      <c r="A164" s="348"/>
      <c r="B164" s="80" t="s">
        <v>283</v>
      </c>
      <c r="C164" s="330" t="s">
        <v>141</v>
      </c>
      <c r="D164" s="59">
        <v>12.55</v>
      </c>
      <c r="E164" s="356">
        <f t="shared" si="9"/>
        <v>6.19</v>
      </c>
      <c r="F164" s="356"/>
      <c r="G164" s="356"/>
      <c r="H164" s="356"/>
      <c r="I164" s="356"/>
      <c r="J164" s="555" t="s">
        <v>281</v>
      </c>
      <c r="K164" s="378"/>
      <c r="L164" s="511"/>
      <c r="M164" s="511"/>
      <c r="Q164" s="361">
        <v>0.72</v>
      </c>
      <c r="R164" s="361">
        <v>0.03</v>
      </c>
      <c r="V164" s="361">
        <v>5.44</v>
      </c>
    </row>
    <row r="165" spans="1:63">
      <c r="A165" s="348"/>
      <c r="B165" s="82" t="s">
        <v>253</v>
      </c>
      <c r="C165" s="330" t="s">
        <v>117</v>
      </c>
      <c r="D165" s="59">
        <v>14.25</v>
      </c>
      <c r="E165" s="356">
        <f t="shared" si="9"/>
        <v>4.7300000000000004</v>
      </c>
      <c r="F165" s="356"/>
      <c r="G165" s="356"/>
      <c r="H165" s="356"/>
      <c r="I165" s="356"/>
      <c r="J165" s="555" t="s">
        <v>281</v>
      </c>
      <c r="K165" s="378"/>
      <c r="L165" s="511"/>
      <c r="M165" s="511"/>
      <c r="Q165" s="361">
        <v>0.7</v>
      </c>
      <c r="R165" s="361">
        <v>0.1</v>
      </c>
      <c r="V165" s="361">
        <v>3.93</v>
      </c>
    </row>
    <row r="166" spans="1:63">
      <c r="A166" s="348"/>
      <c r="B166" s="66" t="s">
        <v>76</v>
      </c>
      <c r="C166" s="330" t="s">
        <v>77</v>
      </c>
      <c r="D166" s="59">
        <v>1.28</v>
      </c>
      <c r="E166" s="356">
        <f t="shared" si="9"/>
        <v>1</v>
      </c>
      <c r="F166" s="356"/>
      <c r="G166" s="356"/>
      <c r="H166" s="356"/>
      <c r="I166" s="356"/>
      <c r="J166" s="555" t="s">
        <v>281</v>
      </c>
      <c r="K166" s="378"/>
      <c r="L166" s="511"/>
      <c r="M166" s="511"/>
      <c r="V166" s="361">
        <v>1</v>
      </c>
    </row>
    <row r="167" spans="1:63">
      <c r="A167" s="340">
        <v>8</v>
      </c>
      <c r="B167" s="426" t="s">
        <v>776</v>
      </c>
      <c r="C167" s="392" t="s">
        <v>117</v>
      </c>
      <c r="D167" s="351">
        <v>50.5</v>
      </c>
      <c r="E167" s="351">
        <v>25</v>
      </c>
      <c r="F167" s="351"/>
      <c r="G167" s="351"/>
      <c r="H167" s="351"/>
      <c r="I167" s="351"/>
      <c r="J167" s="555" t="s">
        <v>281</v>
      </c>
      <c r="K167" s="395"/>
      <c r="L167" s="517"/>
      <c r="M167" s="517"/>
    </row>
    <row r="168" spans="1:63">
      <c r="A168" s="340"/>
      <c r="B168" s="315" t="s">
        <v>511</v>
      </c>
      <c r="C168" s="81" t="s">
        <v>16</v>
      </c>
      <c r="D168" s="419">
        <v>1.7</v>
      </c>
      <c r="E168" s="356">
        <f t="shared" si="9"/>
        <v>1.47</v>
      </c>
      <c r="F168" s="356"/>
      <c r="G168" s="356"/>
      <c r="H168" s="356"/>
      <c r="I168" s="356"/>
      <c r="J168" s="555" t="s">
        <v>281</v>
      </c>
      <c r="K168" s="395"/>
      <c r="L168" s="517"/>
      <c r="M168" s="517"/>
      <c r="Q168" s="361">
        <v>0.08</v>
      </c>
      <c r="V168" s="361">
        <v>1.39</v>
      </c>
    </row>
    <row r="169" spans="1:63">
      <c r="A169" s="340"/>
      <c r="B169" s="315" t="s">
        <v>278</v>
      </c>
      <c r="C169" s="81" t="s">
        <v>96</v>
      </c>
      <c r="D169" s="419">
        <v>12.429999999999998</v>
      </c>
      <c r="E169" s="356">
        <f t="shared" si="9"/>
        <v>8.0799999999999983</v>
      </c>
      <c r="F169" s="356"/>
      <c r="G169" s="356"/>
      <c r="H169" s="356"/>
      <c r="I169" s="356"/>
      <c r="J169" s="555" t="s">
        <v>281</v>
      </c>
      <c r="K169" s="395"/>
      <c r="L169" s="517"/>
      <c r="M169" s="517"/>
      <c r="Q169" s="361">
        <v>0.18</v>
      </c>
      <c r="V169" s="361">
        <v>7.8599999999999994</v>
      </c>
      <c r="AU169" s="361">
        <v>0.04</v>
      </c>
    </row>
    <row r="170" spans="1:63">
      <c r="A170" s="340"/>
      <c r="B170" s="315" t="s">
        <v>533</v>
      </c>
      <c r="C170" s="81" t="s">
        <v>14</v>
      </c>
      <c r="D170" s="419">
        <v>4.8499999999999996</v>
      </c>
      <c r="E170" s="356">
        <f t="shared" si="9"/>
        <v>0.43</v>
      </c>
      <c r="F170" s="356"/>
      <c r="G170" s="356"/>
      <c r="H170" s="356"/>
      <c r="I170" s="356"/>
      <c r="J170" s="555" t="s">
        <v>281</v>
      </c>
      <c r="K170" s="395"/>
      <c r="L170" s="517"/>
      <c r="M170" s="517"/>
      <c r="V170" s="361">
        <v>0.43</v>
      </c>
    </row>
    <row r="171" spans="1:63">
      <c r="A171" s="340"/>
      <c r="B171" s="315" t="s">
        <v>534</v>
      </c>
      <c r="C171" s="81" t="s">
        <v>150</v>
      </c>
      <c r="D171" s="419">
        <v>2.5499999999999998</v>
      </c>
      <c r="E171" s="356">
        <f t="shared" si="9"/>
        <v>0.4</v>
      </c>
      <c r="F171" s="356"/>
      <c r="G171" s="356"/>
      <c r="H171" s="356"/>
      <c r="I171" s="356"/>
      <c r="J171" s="555" t="s">
        <v>281</v>
      </c>
      <c r="K171" s="395"/>
      <c r="L171" s="517"/>
      <c r="M171" s="517"/>
      <c r="V171" s="361">
        <v>0.4</v>
      </c>
    </row>
    <row r="172" spans="1:63">
      <c r="A172" s="340"/>
      <c r="B172" s="315" t="s">
        <v>289</v>
      </c>
      <c r="C172" s="81" t="s">
        <v>117</v>
      </c>
      <c r="D172" s="419">
        <v>28.97</v>
      </c>
      <c r="E172" s="356">
        <f t="shared" si="9"/>
        <v>10.85</v>
      </c>
      <c r="F172" s="356"/>
      <c r="G172" s="356"/>
      <c r="H172" s="356"/>
      <c r="I172" s="356"/>
      <c r="J172" s="555" t="s">
        <v>281</v>
      </c>
      <c r="K172" s="395"/>
      <c r="L172" s="517"/>
      <c r="M172" s="517"/>
      <c r="V172" s="361">
        <v>10.81</v>
      </c>
      <c r="AU172" s="361">
        <v>0.04</v>
      </c>
    </row>
    <row r="173" spans="1:63">
      <c r="A173" s="348">
        <v>9</v>
      </c>
      <c r="B173" s="348" t="s">
        <v>777</v>
      </c>
      <c r="C173" s="360" t="s">
        <v>117</v>
      </c>
      <c r="D173" s="444">
        <v>23.81</v>
      </c>
      <c r="E173" s="445">
        <f>+E174+E175+E176+E177</f>
        <v>3.9800000000000004</v>
      </c>
      <c r="F173" s="445"/>
      <c r="G173" s="445"/>
      <c r="H173" s="445"/>
      <c r="I173" s="445"/>
      <c r="J173" s="348" t="s">
        <v>479</v>
      </c>
      <c r="K173" s="379"/>
      <c r="L173" s="512"/>
      <c r="M173" s="512"/>
    </row>
    <row r="174" spans="1:63" s="400" customFormat="1">
      <c r="A174" s="446"/>
      <c r="B174" s="447" t="s">
        <v>95</v>
      </c>
      <c r="C174" s="448" t="s">
        <v>96</v>
      </c>
      <c r="D174" s="447"/>
      <c r="E174" s="449">
        <f>+SUM(N174:BK174)</f>
        <v>1.9400000000000002</v>
      </c>
      <c r="F174" s="449"/>
      <c r="G174" s="449"/>
      <c r="H174" s="449"/>
      <c r="I174" s="449"/>
      <c r="J174" s="348" t="s">
        <v>479</v>
      </c>
      <c r="K174" s="450"/>
      <c r="L174" s="526"/>
      <c r="M174" s="526"/>
      <c r="N174" s="451">
        <v>0</v>
      </c>
      <c r="O174" s="451">
        <v>0</v>
      </c>
      <c r="P174" s="451"/>
      <c r="Q174" s="451">
        <v>0</v>
      </c>
      <c r="R174" s="451">
        <v>0</v>
      </c>
      <c r="S174" s="451">
        <v>0</v>
      </c>
      <c r="T174" s="451">
        <v>0</v>
      </c>
      <c r="U174" s="451">
        <v>0</v>
      </c>
      <c r="V174" s="451">
        <v>0.24</v>
      </c>
      <c r="W174" s="451">
        <v>0</v>
      </c>
      <c r="X174" s="451">
        <v>0</v>
      </c>
      <c r="Y174" s="451">
        <v>0</v>
      </c>
      <c r="Z174" s="451">
        <v>0</v>
      </c>
      <c r="AA174" s="451">
        <v>0</v>
      </c>
      <c r="AB174" s="451">
        <v>0</v>
      </c>
      <c r="AC174" s="451">
        <v>0</v>
      </c>
      <c r="AD174" s="451">
        <v>0</v>
      </c>
      <c r="AE174" s="451">
        <v>0.11</v>
      </c>
      <c r="AF174" s="451">
        <v>0</v>
      </c>
      <c r="AG174" s="451">
        <v>0</v>
      </c>
      <c r="AH174" s="451">
        <v>0</v>
      </c>
      <c r="AI174" s="451">
        <v>0</v>
      </c>
      <c r="AJ174" s="451">
        <v>0</v>
      </c>
      <c r="AK174" s="451">
        <v>0</v>
      </c>
      <c r="AL174" s="451">
        <v>0</v>
      </c>
      <c r="AM174" s="451"/>
      <c r="AN174" s="451"/>
      <c r="AO174" s="451">
        <v>0</v>
      </c>
      <c r="AP174" s="451">
        <v>0</v>
      </c>
      <c r="AQ174" s="451">
        <v>0</v>
      </c>
      <c r="AR174" s="451">
        <v>0</v>
      </c>
      <c r="AS174" s="451">
        <v>0</v>
      </c>
      <c r="AT174" s="451">
        <v>0</v>
      </c>
      <c r="AU174" s="451">
        <v>0</v>
      </c>
      <c r="AV174" s="451">
        <v>1.56</v>
      </c>
      <c r="AW174" s="451">
        <v>0</v>
      </c>
      <c r="AX174" s="451">
        <v>0</v>
      </c>
      <c r="AY174" s="451">
        <v>0</v>
      </c>
      <c r="AZ174" s="451">
        <v>0</v>
      </c>
      <c r="BA174" s="451">
        <v>0</v>
      </c>
      <c r="BB174" s="451">
        <v>0</v>
      </c>
      <c r="BC174" s="451">
        <v>0</v>
      </c>
      <c r="BD174" s="451">
        <v>0</v>
      </c>
      <c r="BE174" s="451">
        <v>0.03</v>
      </c>
      <c r="BF174" s="451"/>
      <c r="BG174" s="451"/>
      <c r="BH174" s="451">
        <v>0</v>
      </c>
      <c r="BI174" s="451"/>
      <c r="BJ174" s="451"/>
      <c r="BK174" s="451"/>
    </row>
    <row r="175" spans="1:63" s="400" customFormat="1">
      <c r="A175" s="446"/>
      <c r="B175" s="447" t="s">
        <v>434</v>
      </c>
      <c r="C175" s="448" t="s">
        <v>141</v>
      </c>
      <c r="D175" s="447"/>
      <c r="E175" s="449">
        <f>+SUM(N175:BK175)</f>
        <v>0.15</v>
      </c>
      <c r="F175" s="449"/>
      <c r="G175" s="449"/>
      <c r="H175" s="449"/>
      <c r="I175" s="449"/>
      <c r="J175" s="348" t="s">
        <v>479</v>
      </c>
      <c r="K175" s="450"/>
      <c r="L175" s="526"/>
      <c r="M175" s="526"/>
      <c r="N175" s="452"/>
      <c r="O175" s="452"/>
      <c r="P175" s="452"/>
      <c r="Q175" s="452"/>
      <c r="R175" s="452"/>
      <c r="S175" s="452"/>
      <c r="T175" s="452"/>
      <c r="U175" s="452"/>
      <c r="V175" s="452"/>
      <c r="W175" s="452"/>
      <c r="X175" s="452"/>
      <c r="Y175" s="452"/>
      <c r="Z175" s="452"/>
      <c r="AA175" s="452"/>
      <c r="AB175" s="452"/>
      <c r="AC175" s="452"/>
      <c r="AD175" s="452"/>
      <c r="AE175" s="452"/>
      <c r="AF175" s="452"/>
      <c r="AG175" s="452"/>
      <c r="AH175" s="452"/>
      <c r="AI175" s="452"/>
      <c r="AJ175" s="452"/>
      <c r="AK175" s="452"/>
      <c r="AL175" s="452"/>
      <c r="AM175" s="452"/>
      <c r="AN175" s="452"/>
      <c r="AO175" s="452"/>
      <c r="AP175" s="452"/>
      <c r="AQ175" s="452"/>
      <c r="AR175" s="452"/>
      <c r="AS175" s="452"/>
      <c r="AT175" s="452"/>
      <c r="AU175" s="452"/>
      <c r="AV175" s="452">
        <v>0.15</v>
      </c>
      <c r="AW175" s="452"/>
      <c r="AX175" s="452"/>
      <c r="AY175" s="452"/>
      <c r="AZ175" s="452"/>
      <c r="BA175" s="452"/>
      <c r="BB175" s="452"/>
      <c r="BC175" s="452"/>
      <c r="BD175" s="452"/>
      <c r="BE175" s="452"/>
      <c r="BF175" s="452"/>
      <c r="BG175" s="452"/>
      <c r="BH175" s="452"/>
      <c r="BI175" s="452"/>
      <c r="BJ175" s="452"/>
      <c r="BK175" s="452"/>
    </row>
    <row r="176" spans="1:63" s="400" customFormat="1">
      <c r="A176" s="446"/>
      <c r="B176" s="447" t="s">
        <v>778</v>
      </c>
      <c r="C176" s="448" t="s">
        <v>16</v>
      </c>
      <c r="D176" s="447"/>
      <c r="E176" s="449">
        <f>+SUM(N176:BK176)</f>
        <v>0</v>
      </c>
      <c r="F176" s="449"/>
      <c r="G176" s="449"/>
      <c r="H176" s="449"/>
      <c r="I176" s="449"/>
      <c r="J176" s="348" t="s">
        <v>479</v>
      </c>
      <c r="K176" s="450"/>
      <c r="L176" s="526"/>
      <c r="M176" s="526"/>
      <c r="N176" s="452"/>
      <c r="O176" s="452"/>
      <c r="P176" s="452"/>
      <c r="Q176" s="452"/>
      <c r="R176" s="452"/>
      <c r="S176" s="452"/>
      <c r="T176" s="452"/>
      <c r="U176" s="452"/>
      <c r="V176" s="452"/>
      <c r="W176" s="452"/>
      <c r="X176" s="452"/>
      <c r="Y176" s="452"/>
      <c r="Z176" s="452"/>
      <c r="AA176" s="452"/>
      <c r="AB176" s="452"/>
      <c r="AC176" s="452"/>
      <c r="AD176" s="452"/>
      <c r="AE176" s="452"/>
      <c r="AF176" s="452"/>
      <c r="AG176" s="452"/>
      <c r="AH176" s="452"/>
      <c r="AI176" s="452"/>
      <c r="AJ176" s="452"/>
      <c r="AK176" s="452"/>
      <c r="AL176" s="452"/>
      <c r="AM176" s="452"/>
      <c r="AN176" s="452"/>
      <c r="AO176" s="452"/>
      <c r="AP176" s="452"/>
      <c r="AQ176" s="452"/>
      <c r="AR176" s="452"/>
      <c r="AS176" s="452"/>
      <c r="AT176" s="452"/>
      <c r="AU176" s="452"/>
      <c r="AV176" s="452"/>
      <c r="AW176" s="452"/>
      <c r="AX176" s="452"/>
      <c r="AY176" s="452"/>
      <c r="AZ176" s="452"/>
      <c r="BA176" s="452"/>
      <c r="BB176" s="452"/>
      <c r="BC176" s="452"/>
      <c r="BD176" s="452"/>
      <c r="BE176" s="452"/>
      <c r="BF176" s="452"/>
      <c r="BG176" s="452"/>
      <c r="BH176" s="452"/>
      <c r="BI176" s="452"/>
      <c r="BJ176" s="452"/>
      <c r="BK176" s="452"/>
    </row>
    <row r="177" spans="1:63" s="400" customFormat="1">
      <c r="A177" s="446"/>
      <c r="B177" s="447" t="s">
        <v>716</v>
      </c>
      <c r="C177" s="448" t="s">
        <v>117</v>
      </c>
      <c r="D177" s="447"/>
      <c r="E177" s="449">
        <f>+SUM(N177:BK177)</f>
        <v>1.8900000000000001</v>
      </c>
      <c r="F177" s="449"/>
      <c r="G177" s="449"/>
      <c r="H177" s="449"/>
      <c r="I177" s="449"/>
      <c r="J177" s="348" t="s">
        <v>479</v>
      </c>
      <c r="K177" s="450"/>
      <c r="L177" s="526"/>
      <c r="M177" s="526"/>
      <c r="N177" s="451">
        <v>0</v>
      </c>
      <c r="O177" s="451">
        <v>0</v>
      </c>
      <c r="P177" s="451"/>
      <c r="Q177" s="451">
        <v>0</v>
      </c>
      <c r="R177" s="451">
        <v>0</v>
      </c>
      <c r="S177" s="451">
        <v>0</v>
      </c>
      <c r="T177" s="451">
        <v>0</v>
      </c>
      <c r="U177" s="451">
        <v>0</v>
      </c>
      <c r="V177" s="451">
        <v>0.06</v>
      </c>
      <c r="W177" s="451">
        <v>0</v>
      </c>
      <c r="X177" s="451">
        <v>0</v>
      </c>
      <c r="Y177" s="451">
        <v>0.02</v>
      </c>
      <c r="Z177" s="451">
        <v>0</v>
      </c>
      <c r="AA177" s="451">
        <v>0</v>
      </c>
      <c r="AB177" s="451">
        <v>0</v>
      </c>
      <c r="AC177" s="451">
        <v>0</v>
      </c>
      <c r="AD177" s="451">
        <v>0</v>
      </c>
      <c r="AE177" s="451">
        <v>0.02</v>
      </c>
      <c r="AF177" s="451">
        <v>0</v>
      </c>
      <c r="AG177" s="451">
        <v>0</v>
      </c>
      <c r="AH177" s="451">
        <v>0</v>
      </c>
      <c r="AI177" s="451">
        <v>0</v>
      </c>
      <c r="AJ177" s="451">
        <v>0</v>
      </c>
      <c r="AK177" s="451">
        <v>0</v>
      </c>
      <c r="AL177" s="451">
        <v>0</v>
      </c>
      <c r="AM177" s="451"/>
      <c r="AN177" s="451"/>
      <c r="AO177" s="451">
        <v>0</v>
      </c>
      <c r="AP177" s="451">
        <v>0</v>
      </c>
      <c r="AQ177" s="451">
        <v>0</v>
      </c>
      <c r="AR177" s="451">
        <v>0</v>
      </c>
      <c r="AS177" s="451">
        <v>0</v>
      </c>
      <c r="AT177" s="451">
        <v>0</v>
      </c>
      <c r="AU177" s="451">
        <v>0</v>
      </c>
      <c r="AV177" s="451">
        <v>1.78</v>
      </c>
      <c r="AW177" s="451">
        <v>0</v>
      </c>
      <c r="AX177" s="451">
        <v>0</v>
      </c>
      <c r="AY177" s="451">
        <v>0</v>
      </c>
      <c r="AZ177" s="451">
        <v>0</v>
      </c>
      <c r="BA177" s="451">
        <v>0</v>
      </c>
      <c r="BB177" s="451">
        <v>0</v>
      </c>
      <c r="BC177" s="451">
        <v>0</v>
      </c>
      <c r="BD177" s="451">
        <v>0</v>
      </c>
      <c r="BE177" s="451">
        <v>0.01</v>
      </c>
      <c r="BF177" s="451"/>
      <c r="BG177" s="451"/>
      <c r="BH177" s="451">
        <v>0</v>
      </c>
      <c r="BI177" s="451"/>
      <c r="BJ177" s="451"/>
      <c r="BK177" s="451"/>
    </row>
    <row r="178" spans="1:63">
      <c r="A178" s="340">
        <v>10</v>
      </c>
      <c r="B178" s="384" t="s">
        <v>553</v>
      </c>
      <c r="C178" s="350" t="s">
        <v>117</v>
      </c>
      <c r="D178" s="351">
        <v>6.9986000000000006</v>
      </c>
      <c r="E178" s="351">
        <v>6.9986000000000006</v>
      </c>
      <c r="F178" s="351"/>
      <c r="G178" s="351"/>
      <c r="H178" s="351"/>
      <c r="I178" s="351"/>
      <c r="J178" s="555" t="s">
        <v>252</v>
      </c>
      <c r="K178" s="378"/>
      <c r="L178" s="511"/>
      <c r="M178" s="511"/>
    </row>
    <row r="179" spans="1:63">
      <c r="A179" s="340"/>
      <c r="B179" s="293" t="s">
        <v>95</v>
      </c>
      <c r="C179" s="339" t="s">
        <v>96</v>
      </c>
      <c r="D179" s="419">
        <v>2.1985999999999999</v>
      </c>
      <c r="E179" s="356">
        <f t="shared" ref="E179:E189" si="10">+SUM(N179:BK179)</f>
        <v>1.87</v>
      </c>
      <c r="F179" s="356"/>
      <c r="G179" s="356"/>
      <c r="H179" s="356"/>
      <c r="I179" s="356"/>
      <c r="J179" s="341" t="s">
        <v>554</v>
      </c>
      <c r="K179" s="378"/>
      <c r="L179" s="511"/>
      <c r="M179" s="511"/>
      <c r="R179" s="361">
        <v>1</v>
      </c>
      <c r="AV179" s="361">
        <v>0.87</v>
      </c>
    </row>
    <row r="180" spans="1:63">
      <c r="A180" s="340"/>
      <c r="B180" s="293" t="s">
        <v>253</v>
      </c>
      <c r="C180" s="339" t="s">
        <v>117</v>
      </c>
      <c r="D180" s="419">
        <v>2.78</v>
      </c>
      <c r="E180" s="356">
        <f t="shared" si="10"/>
        <v>2.48</v>
      </c>
      <c r="F180" s="356"/>
      <c r="G180" s="356"/>
      <c r="H180" s="356"/>
      <c r="I180" s="356"/>
      <c r="J180" s="341" t="s">
        <v>554</v>
      </c>
      <c r="K180" s="378"/>
      <c r="L180" s="511"/>
      <c r="M180" s="511"/>
      <c r="V180" s="361">
        <v>0.02</v>
      </c>
      <c r="AV180" s="361">
        <v>2.46</v>
      </c>
    </row>
    <row r="181" spans="1:63">
      <c r="A181" s="340"/>
      <c r="B181" s="293" t="s">
        <v>539</v>
      </c>
      <c r="C181" s="339" t="s">
        <v>16</v>
      </c>
      <c r="D181" s="419">
        <v>1.74</v>
      </c>
      <c r="E181" s="356">
        <f t="shared" si="10"/>
        <v>1.42</v>
      </c>
      <c r="F181" s="356"/>
      <c r="G181" s="356"/>
      <c r="H181" s="356"/>
      <c r="I181" s="356"/>
      <c r="J181" s="341" t="s">
        <v>554</v>
      </c>
      <c r="K181" s="378"/>
      <c r="L181" s="511"/>
      <c r="M181" s="511"/>
      <c r="R181" s="361">
        <v>1</v>
      </c>
      <c r="AV181" s="361">
        <v>0.42</v>
      </c>
    </row>
    <row r="182" spans="1:63">
      <c r="A182" s="340"/>
      <c r="B182" s="80" t="s">
        <v>264</v>
      </c>
      <c r="C182" s="339" t="s">
        <v>141</v>
      </c>
      <c r="D182" s="419">
        <v>0.15000000000000002</v>
      </c>
      <c r="E182" s="356">
        <f t="shared" si="10"/>
        <v>0.14000000000000001</v>
      </c>
      <c r="F182" s="356"/>
      <c r="G182" s="356"/>
      <c r="H182" s="356"/>
      <c r="I182" s="356"/>
      <c r="J182" s="341" t="s">
        <v>554</v>
      </c>
      <c r="K182" s="378"/>
      <c r="L182" s="511"/>
      <c r="M182" s="511"/>
      <c r="AV182" s="361">
        <v>0.14000000000000001</v>
      </c>
    </row>
    <row r="183" spans="1:63">
      <c r="A183" s="340"/>
      <c r="B183" s="293" t="s">
        <v>555</v>
      </c>
      <c r="C183" s="339" t="s">
        <v>17</v>
      </c>
      <c r="D183" s="419">
        <v>0.13</v>
      </c>
      <c r="E183" s="356">
        <f t="shared" si="10"/>
        <v>0.12</v>
      </c>
      <c r="F183" s="356"/>
      <c r="G183" s="356"/>
      <c r="H183" s="356"/>
      <c r="I183" s="356"/>
      <c r="J183" s="341" t="s">
        <v>554</v>
      </c>
      <c r="K183" s="378"/>
      <c r="L183" s="511"/>
      <c r="M183" s="511"/>
      <c r="AV183" s="361">
        <v>0.12</v>
      </c>
    </row>
    <row r="184" spans="1:63" s="546" customFormat="1" ht="31">
      <c r="A184" s="345">
        <v>11</v>
      </c>
      <c r="B184" s="541" t="s">
        <v>779</v>
      </c>
      <c r="C184" s="542" t="s">
        <v>117</v>
      </c>
      <c r="D184" s="543">
        <v>320.00000000000006</v>
      </c>
      <c r="E184" s="543">
        <v>200</v>
      </c>
      <c r="F184" s="543"/>
      <c r="G184" s="543"/>
      <c r="H184" s="543"/>
      <c r="I184" s="543"/>
      <c r="J184" s="558" t="s">
        <v>561</v>
      </c>
      <c r="K184" s="544"/>
      <c r="L184" s="545"/>
      <c r="M184" s="545"/>
    </row>
    <row r="185" spans="1:63" s="546" customFormat="1">
      <c r="A185" s="345"/>
      <c r="B185" s="547" t="s">
        <v>562</v>
      </c>
      <c r="C185" s="548" t="s">
        <v>77</v>
      </c>
      <c r="D185" s="549">
        <v>3.54</v>
      </c>
      <c r="E185" s="550">
        <f t="shared" si="10"/>
        <v>3.54</v>
      </c>
      <c r="F185" s="550"/>
      <c r="G185" s="550"/>
      <c r="H185" s="550"/>
      <c r="I185" s="550"/>
      <c r="J185" s="555" t="s">
        <v>281</v>
      </c>
      <c r="K185" s="544"/>
      <c r="L185" s="545"/>
      <c r="M185" s="545"/>
      <c r="U185" s="546">
        <v>3.54</v>
      </c>
    </row>
    <row r="186" spans="1:63" s="546" customFormat="1" ht="31">
      <c r="A186" s="345"/>
      <c r="B186" s="547" t="s">
        <v>563</v>
      </c>
      <c r="C186" s="548" t="s">
        <v>55</v>
      </c>
      <c r="D186" s="549">
        <v>316.46000000000004</v>
      </c>
      <c r="E186" s="551">
        <f t="shared" si="10"/>
        <v>0</v>
      </c>
      <c r="F186" s="551"/>
      <c r="G186" s="551"/>
      <c r="H186" s="551"/>
      <c r="I186" s="551"/>
      <c r="J186" s="558" t="s">
        <v>561</v>
      </c>
      <c r="K186" s="544"/>
      <c r="L186" s="545"/>
      <c r="M186" s="545"/>
    </row>
    <row r="187" spans="1:63" s="546" customFormat="1">
      <c r="A187" s="345"/>
      <c r="B187" s="547"/>
      <c r="C187" s="548" t="s">
        <v>55</v>
      </c>
      <c r="D187" s="549">
        <v>132</v>
      </c>
      <c r="E187" s="550">
        <f t="shared" si="10"/>
        <v>24</v>
      </c>
      <c r="F187" s="550"/>
      <c r="G187" s="550"/>
      <c r="H187" s="550"/>
      <c r="I187" s="550"/>
      <c r="J187" s="347" t="s">
        <v>295</v>
      </c>
      <c r="K187" s="544"/>
      <c r="L187" s="545"/>
      <c r="M187" s="545"/>
      <c r="U187" s="546">
        <v>24</v>
      </c>
    </row>
    <row r="188" spans="1:63" s="546" customFormat="1">
      <c r="A188" s="345"/>
      <c r="B188" s="547"/>
      <c r="C188" s="548" t="s">
        <v>55</v>
      </c>
      <c r="D188" s="549">
        <v>64</v>
      </c>
      <c r="E188" s="550">
        <f t="shared" si="10"/>
        <v>5</v>
      </c>
      <c r="F188" s="550"/>
      <c r="G188" s="550"/>
      <c r="H188" s="550"/>
      <c r="I188" s="550"/>
      <c r="J188" s="555" t="s">
        <v>265</v>
      </c>
      <c r="K188" s="544"/>
      <c r="L188" s="545"/>
      <c r="M188" s="545"/>
      <c r="U188" s="546">
        <v>5</v>
      </c>
    </row>
    <row r="189" spans="1:63" s="546" customFormat="1">
      <c r="A189" s="345"/>
      <c r="B189" s="547"/>
      <c r="C189" s="548" t="s">
        <v>55</v>
      </c>
      <c r="D189" s="549">
        <v>120.46000000000001</v>
      </c>
      <c r="E189" s="550">
        <f t="shared" si="10"/>
        <v>30.46</v>
      </c>
      <c r="F189" s="550"/>
      <c r="G189" s="550"/>
      <c r="H189" s="550"/>
      <c r="I189" s="550"/>
      <c r="J189" s="555" t="s">
        <v>281</v>
      </c>
      <c r="K189" s="544"/>
      <c r="L189" s="545"/>
      <c r="M189" s="545"/>
      <c r="U189" s="546">
        <v>30.46</v>
      </c>
    </row>
    <row r="190" spans="1:63" ht="31">
      <c r="A190" s="348">
        <v>12</v>
      </c>
      <c r="B190" s="349" t="s">
        <v>780</v>
      </c>
      <c r="C190" s="350" t="s">
        <v>117</v>
      </c>
      <c r="D190" s="351">
        <v>10.65</v>
      </c>
      <c r="E190" s="351">
        <f>+E191+E194</f>
        <v>10.149999999999999</v>
      </c>
      <c r="F190" s="351"/>
      <c r="G190" s="351"/>
      <c r="H190" s="351"/>
      <c r="I190" s="351"/>
      <c r="J190" s="555" t="s">
        <v>781</v>
      </c>
      <c r="K190" s="387"/>
      <c r="L190" s="515"/>
      <c r="M190" s="515"/>
    </row>
    <row r="191" spans="1:63">
      <c r="A191" s="348"/>
      <c r="B191" s="349"/>
      <c r="C191" s="350"/>
      <c r="D191" s="351">
        <v>4.9499999999999993</v>
      </c>
      <c r="E191" s="351">
        <f>+E192+E193</f>
        <v>4.68</v>
      </c>
      <c r="F191" s="351"/>
      <c r="G191" s="351"/>
      <c r="H191" s="351"/>
      <c r="I191" s="351"/>
      <c r="J191" s="555" t="s">
        <v>554</v>
      </c>
      <c r="K191" s="443"/>
      <c r="L191" s="515"/>
      <c r="M191" s="515"/>
    </row>
    <row r="192" spans="1:63" s="400" customFormat="1">
      <c r="A192" s="353"/>
      <c r="B192" s="354" t="s">
        <v>95</v>
      </c>
      <c r="C192" s="355" t="s">
        <v>96</v>
      </c>
      <c r="D192" s="356">
        <v>2.0699999999999998</v>
      </c>
      <c r="E192" s="356">
        <f t="shared" ref="E192:E231" si="11">+SUM(N192:BK192)</f>
        <v>1.95</v>
      </c>
      <c r="F192" s="356"/>
      <c r="G192" s="356"/>
      <c r="H192" s="356"/>
      <c r="I192" s="356"/>
      <c r="J192" s="555" t="s">
        <v>554</v>
      </c>
      <c r="K192" s="453"/>
      <c r="L192" s="527"/>
      <c r="M192" s="527"/>
      <c r="Q192" s="400">
        <v>0.04</v>
      </c>
      <c r="AV192" s="400">
        <v>1.91</v>
      </c>
    </row>
    <row r="193" spans="1:64" s="400" customFormat="1">
      <c r="A193" s="353"/>
      <c r="B193" s="354" t="s">
        <v>716</v>
      </c>
      <c r="C193" s="355" t="s">
        <v>117</v>
      </c>
      <c r="D193" s="356">
        <v>2.88</v>
      </c>
      <c r="E193" s="356">
        <f t="shared" si="11"/>
        <v>2.73</v>
      </c>
      <c r="F193" s="356"/>
      <c r="G193" s="356"/>
      <c r="H193" s="356"/>
      <c r="I193" s="356"/>
      <c r="J193" s="555" t="s">
        <v>554</v>
      </c>
      <c r="K193" s="453"/>
      <c r="L193" s="527"/>
      <c r="M193" s="527"/>
      <c r="Q193" s="400">
        <v>0.17</v>
      </c>
      <c r="AV193" s="400">
        <v>2.56</v>
      </c>
    </row>
    <row r="194" spans="1:64">
      <c r="A194" s="348"/>
      <c r="B194" s="349"/>
      <c r="C194" s="350"/>
      <c r="D194" s="351">
        <v>5.7</v>
      </c>
      <c r="E194" s="351">
        <f>+E195+E196</f>
        <v>5.47</v>
      </c>
      <c r="F194" s="351"/>
      <c r="G194" s="351"/>
      <c r="H194" s="351"/>
      <c r="I194" s="351"/>
      <c r="J194" s="555" t="s">
        <v>479</v>
      </c>
      <c r="K194" s="443"/>
      <c r="L194" s="515"/>
      <c r="M194" s="515"/>
    </row>
    <row r="195" spans="1:64">
      <c r="A195" s="348"/>
      <c r="B195" s="354" t="s">
        <v>95</v>
      </c>
      <c r="C195" s="355" t="s">
        <v>96</v>
      </c>
      <c r="D195" s="351">
        <v>2.6300000000000003</v>
      </c>
      <c r="E195" s="356">
        <f t="shared" si="11"/>
        <v>2.5300000000000002</v>
      </c>
      <c r="F195" s="356"/>
      <c r="G195" s="356"/>
      <c r="H195" s="356"/>
      <c r="I195" s="356"/>
      <c r="J195" s="555" t="s">
        <v>479</v>
      </c>
      <c r="K195" s="443"/>
      <c r="L195" s="515"/>
      <c r="M195" s="515"/>
      <c r="Q195" s="361">
        <v>0.4</v>
      </c>
      <c r="V195" s="361">
        <v>0.49</v>
      </c>
      <c r="AE195" s="361">
        <v>0.13</v>
      </c>
      <c r="AV195" s="361">
        <v>1.5100000000000002</v>
      </c>
      <c r="AW195" s="361">
        <v>0</v>
      </c>
      <c r="BE195" s="361">
        <v>0</v>
      </c>
    </row>
    <row r="196" spans="1:64">
      <c r="A196" s="348"/>
      <c r="B196" s="354" t="s">
        <v>716</v>
      </c>
      <c r="C196" s="355" t="s">
        <v>117</v>
      </c>
      <c r="D196" s="351">
        <v>3.07</v>
      </c>
      <c r="E196" s="356">
        <f t="shared" si="11"/>
        <v>2.9399999999999995</v>
      </c>
      <c r="F196" s="356"/>
      <c r="G196" s="356"/>
      <c r="H196" s="356"/>
      <c r="I196" s="356"/>
      <c r="J196" s="555" t="s">
        <v>479</v>
      </c>
      <c r="K196" s="443"/>
      <c r="L196" s="515"/>
      <c r="M196" s="515"/>
      <c r="Q196" s="361">
        <v>0.38</v>
      </c>
      <c r="V196" s="361">
        <v>0.52999999999999992</v>
      </c>
      <c r="AE196" s="361">
        <v>0.06</v>
      </c>
      <c r="AV196" s="361">
        <v>1.96</v>
      </c>
      <c r="BE196" s="361">
        <v>0.01</v>
      </c>
    </row>
    <row r="197" spans="1:64">
      <c r="A197" s="340">
        <v>13</v>
      </c>
      <c r="B197" s="349" t="s">
        <v>569</v>
      </c>
      <c r="C197" s="350" t="s">
        <v>117</v>
      </c>
      <c r="D197" s="351">
        <v>10</v>
      </c>
      <c r="E197" s="356">
        <f t="shared" si="11"/>
        <v>6.3100000000000005</v>
      </c>
      <c r="F197" s="356"/>
      <c r="G197" s="356"/>
      <c r="H197" s="356"/>
      <c r="I197" s="356"/>
      <c r="J197" s="555" t="s">
        <v>265</v>
      </c>
      <c r="K197" s="443"/>
      <c r="L197" s="515"/>
      <c r="M197" s="515"/>
      <c r="R197" s="361">
        <v>2.84</v>
      </c>
      <c r="U197" s="361">
        <v>3.47</v>
      </c>
    </row>
    <row r="198" spans="1:64">
      <c r="A198" s="348">
        <v>14</v>
      </c>
      <c r="B198" s="58" t="s">
        <v>782</v>
      </c>
      <c r="C198" s="330" t="s">
        <v>117</v>
      </c>
      <c r="D198" s="415">
        <v>4.4000000000000004</v>
      </c>
      <c r="E198" s="415">
        <v>3.5</v>
      </c>
      <c r="F198" s="415"/>
      <c r="G198" s="415"/>
      <c r="H198" s="415"/>
      <c r="I198" s="415"/>
      <c r="J198" s="555" t="s">
        <v>265</v>
      </c>
      <c r="K198" s="378"/>
      <c r="L198" s="511"/>
      <c r="M198" s="511"/>
    </row>
    <row r="199" spans="1:64">
      <c r="A199" s="348"/>
      <c r="B199" s="80" t="s">
        <v>571</v>
      </c>
      <c r="C199" s="330" t="s">
        <v>96</v>
      </c>
      <c r="D199" s="59">
        <v>0.9</v>
      </c>
      <c r="E199" s="401">
        <f>+SUM(K199:BJ199)</f>
        <v>0.9</v>
      </c>
      <c r="F199" s="401"/>
      <c r="G199" s="401"/>
      <c r="H199" s="401"/>
      <c r="I199" s="401"/>
      <c r="J199" s="555" t="s">
        <v>265</v>
      </c>
      <c r="K199" s="378"/>
      <c r="L199" s="511"/>
      <c r="M199" s="511"/>
      <c r="R199" s="361">
        <v>0.9</v>
      </c>
    </row>
    <row r="200" spans="1:64" s="400" customFormat="1">
      <c r="A200" s="353"/>
      <c r="B200" s="455" t="s">
        <v>560</v>
      </c>
      <c r="C200" s="454" t="s">
        <v>117</v>
      </c>
      <c r="D200" s="456">
        <v>3.5</v>
      </c>
      <c r="E200" s="356">
        <f t="shared" si="11"/>
        <v>3.5</v>
      </c>
      <c r="F200" s="356"/>
      <c r="G200" s="356"/>
      <c r="H200" s="356"/>
      <c r="I200" s="356"/>
      <c r="J200" s="555" t="s">
        <v>265</v>
      </c>
      <c r="K200" s="399"/>
      <c r="L200" s="518"/>
      <c r="M200" s="518"/>
      <c r="Q200" s="400">
        <v>0.1</v>
      </c>
      <c r="R200" s="400">
        <v>3.4</v>
      </c>
    </row>
    <row r="201" spans="1:64" ht="31">
      <c r="A201" s="340">
        <v>15</v>
      </c>
      <c r="B201" s="384" t="s">
        <v>783</v>
      </c>
      <c r="C201" s="392" t="s">
        <v>117</v>
      </c>
      <c r="D201" s="351">
        <v>71.499999999999986</v>
      </c>
      <c r="E201" s="351">
        <v>71.5</v>
      </c>
      <c r="F201" s="351"/>
      <c r="G201" s="351"/>
      <c r="H201" s="351"/>
      <c r="I201" s="351"/>
      <c r="J201" s="555" t="s">
        <v>281</v>
      </c>
      <c r="K201" s="379"/>
      <c r="L201" s="512"/>
      <c r="M201" s="512"/>
    </row>
    <row r="202" spans="1:64" s="62" customFormat="1">
      <c r="A202" s="457"/>
      <c r="B202" s="293" t="s">
        <v>576</v>
      </c>
      <c r="C202" s="81" t="s">
        <v>104</v>
      </c>
      <c r="D202" s="419">
        <v>0.34</v>
      </c>
      <c r="E202" s="458">
        <f t="shared" si="11"/>
        <v>0.33</v>
      </c>
      <c r="F202" s="458"/>
      <c r="G202" s="458"/>
      <c r="H202" s="458"/>
      <c r="I202" s="458"/>
      <c r="J202" s="555" t="s">
        <v>281</v>
      </c>
      <c r="K202" s="379"/>
      <c r="L202" s="512"/>
      <c r="M202" s="512"/>
      <c r="V202" s="62">
        <v>0.33</v>
      </c>
      <c r="BL202" s="54">
        <v>0</v>
      </c>
    </row>
    <row r="203" spans="1:64" s="62" customFormat="1">
      <c r="A203" s="457"/>
      <c r="B203" s="293" t="s">
        <v>577</v>
      </c>
      <c r="C203" s="81" t="s">
        <v>16</v>
      </c>
      <c r="D203" s="419">
        <v>1.04</v>
      </c>
      <c r="E203" s="458">
        <f t="shared" si="11"/>
        <v>0.76</v>
      </c>
      <c r="F203" s="458"/>
      <c r="G203" s="458"/>
      <c r="H203" s="458"/>
      <c r="I203" s="458"/>
      <c r="J203" s="555" t="s">
        <v>281</v>
      </c>
      <c r="K203" s="379"/>
      <c r="L203" s="512"/>
      <c r="M203" s="512"/>
      <c r="V203" s="62">
        <v>0.76</v>
      </c>
      <c r="BL203" s="54">
        <v>0</v>
      </c>
    </row>
    <row r="204" spans="1:64" s="62" customFormat="1">
      <c r="A204" s="457"/>
      <c r="B204" s="293" t="s">
        <v>95</v>
      </c>
      <c r="C204" s="81" t="s">
        <v>96</v>
      </c>
      <c r="D204" s="419">
        <v>16.440000000000001</v>
      </c>
      <c r="E204" s="458">
        <f t="shared" si="11"/>
        <v>14.73</v>
      </c>
      <c r="F204" s="458"/>
      <c r="G204" s="458"/>
      <c r="H204" s="458"/>
      <c r="I204" s="458"/>
      <c r="J204" s="555" t="s">
        <v>281</v>
      </c>
      <c r="K204" s="85"/>
      <c r="L204" s="528"/>
      <c r="M204" s="528"/>
      <c r="R204" s="62">
        <v>0.66</v>
      </c>
      <c r="V204" s="62">
        <v>14.07</v>
      </c>
      <c r="BL204" s="54">
        <v>0</v>
      </c>
    </row>
    <row r="205" spans="1:64" s="62" customFormat="1">
      <c r="A205" s="457"/>
      <c r="B205" s="293" t="s">
        <v>533</v>
      </c>
      <c r="C205" s="81" t="s">
        <v>14</v>
      </c>
      <c r="D205" s="419">
        <v>0.7</v>
      </c>
      <c r="E205" s="458">
        <f t="shared" si="11"/>
        <v>0.7</v>
      </c>
      <c r="F205" s="458"/>
      <c r="G205" s="458"/>
      <c r="H205" s="458"/>
      <c r="I205" s="458"/>
      <c r="J205" s="555" t="s">
        <v>281</v>
      </c>
      <c r="K205" s="85"/>
      <c r="L205" s="528"/>
      <c r="M205" s="528"/>
      <c r="V205" s="62">
        <v>0.7</v>
      </c>
      <c r="BL205" s="54">
        <v>0</v>
      </c>
    </row>
    <row r="206" spans="1:64" s="62" customFormat="1">
      <c r="A206" s="457"/>
      <c r="B206" s="293" t="s">
        <v>253</v>
      </c>
      <c r="C206" s="81" t="s">
        <v>117</v>
      </c>
      <c r="D206" s="419">
        <v>36.519999999999996</v>
      </c>
      <c r="E206" s="458">
        <f t="shared" si="11"/>
        <v>31.459999999999997</v>
      </c>
      <c r="F206" s="458"/>
      <c r="G206" s="458"/>
      <c r="H206" s="458"/>
      <c r="I206" s="458"/>
      <c r="J206" s="555" t="s">
        <v>281</v>
      </c>
      <c r="K206" s="85"/>
      <c r="L206" s="528"/>
      <c r="M206" s="528"/>
      <c r="R206" s="62">
        <v>0.74</v>
      </c>
      <c r="V206" s="62">
        <v>30.72</v>
      </c>
      <c r="BL206" s="54">
        <v>0</v>
      </c>
    </row>
    <row r="207" spans="1:64" s="62" customFormat="1">
      <c r="A207" s="457"/>
      <c r="B207" s="80" t="s">
        <v>275</v>
      </c>
      <c r="C207" s="81" t="s">
        <v>77</v>
      </c>
      <c r="D207" s="419">
        <v>1.42</v>
      </c>
      <c r="E207" s="458">
        <f t="shared" si="11"/>
        <v>1.38</v>
      </c>
      <c r="F207" s="458"/>
      <c r="G207" s="458"/>
      <c r="H207" s="458"/>
      <c r="I207" s="458"/>
      <c r="J207" s="555" t="s">
        <v>281</v>
      </c>
      <c r="K207" s="85"/>
      <c r="L207" s="528"/>
      <c r="M207" s="528"/>
      <c r="V207" s="62">
        <v>1.38</v>
      </c>
      <c r="BL207" s="54">
        <v>0</v>
      </c>
    </row>
    <row r="208" spans="1:64" s="62" customFormat="1">
      <c r="A208" s="457"/>
      <c r="B208" s="80" t="s">
        <v>276</v>
      </c>
      <c r="C208" s="81" t="s">
        <v>141</v>
      </c>
      <c r="D208" s="419">
        <v>13.089999999999996</v>
      </c>
      <c r="E208" s="458">
        <f t="shared" si="11"/>
        <v>11.139999999999999</v>
      </c>
      <c r="F208" s="458"/>
      <c r="G208" s="458"/>
      <c r="H208" s="458"/>
      <c r="I208" s="458"/>
      <c r="J208" s="555" t="s">
        <v>281</v>
      </c>
      <c r="K208" s="85"/>
      <c r="L208" s="528"/>
      <c r="M208" s="528"/>
      <c r="R208" s="62">
        <v>0.61</v>
      </c>
      <c r="V208" s="62">
        <v>10.53</v>
      </c>
      <c r="BL208" s="54">
        <v>0</v>
      </c>
    </row>
    <row r="209" spans="1:64" s="62" customFormat="1">
      <c r="A209" s="457"/>
      <c r="B209" s="293" t="s">
        <v>578</v>
      </c>
      <c r="C209" s="81" t="s">
        <v>147</v>
      </c>
      <c r="D209" s="419">
        <v>1.9500000000000002</v>
      </c>
      <c r="E209" s="458">
        <f t="shared" si="11"/>
        <v>0.88</v>
      </c>
      <c r="F209" s="458"/>
      <c r="G209" s="458"/>
      <c r="H209" s="458"/>
      <c r="I209" s="458"/>
      <c r="J209" s="555" t="s">
        <v>281</v>
      </c>
      <c r="K209" s="85"/>
      <c r="L209" s="528"/>
      <c r="M209" s="528"/>
      <c r="V209" s="62">
        <v>0.88</v>
      </c>
      <c r="BL209" s="54">
        <v>0</v>
      </c>
    </row>
    <row r="210" spans="1:64" ht="31">
      <c r="A210" s="348">
        <v>16</v>
      </c>
      <c r="B210" s="394" t="s">
        <v>784</v>
      </c>
      <c r="C210" s="392" t="s">
        <v>117</v>
      </c>
      <c r="D210" s="351">
        <v>6</v>
      </c>
      <c r="E210" s="351">
        <v>1.5</v>
      </c>
      <c r="F210" s="351"/>
      <c r="G210" s="351"/>
      <c r="H210" s="351"/>
      <c r="I210" s="351"/>
      <c r="J210" s="555" t="s">
        <v>265</v>
      </c>
      <c r="K210" s="379"/>
      <c r="L210" s="512"/>
      <c r="M210" s="512"/>
    </row>
    <row r="211" spans="1:64" s="62" customFormat="1">
      <c r="A211" s="457"/>
      <c r="B211" s="315" t="s">
        <v>254</v>
      </c>
      <c r="C211" s="81" t="s">
        <v>96</v>
      </c>
      <c r="D211" s="419">
        <v>2.7299999999999995</v>
      </c>
      <c r="E211" s="458">
        <f t="shared" si="11"/>
        <v>0.44999999999999996</v>
      </c>
      <c r="F211" s="458"/>
      <c r="G211" s="458"/>
      <c r="H211" s="458"/>
      <c r="I211" s="458"/>
      <c r="J211" s="555" t="s">
        <v>265</v>
      </c>
      <c r="K211" s="60"/>
      <c r="L211" s="529"/>
      <c r="M211" s="529"/>
      <c r="O211" s="62">
        <f>0.61-0.42</f>
        <v>0.19</v>
      </c>
      <c r="Q211" s="62">
        <v>0.04</v>
      </c>
      <c r="R211" s="62">
        <v>0.09</v>
      </c>
      <c r="AE211" s="62">
        <v>0.04</v>
      </c>
      <c r="AU211" s="62">
        <v>0.09</v>
      </c>
      <c r="BL211" s="54">
        <v>0</v>
      </c>
    </row>
    <row r="212" spans="1:64" s="62" customFormat="1">
      <c r="A212" s="457"/>
      <c r="B212" s="295" t="s">
        <v>434</v>
      </c>
      <c r="C212" s="81" t="s">
        <v>141</v>
      </c>
      <c r="D212" s="419">
        <v>0.18</v>
      </c>
      <c r="E212" s="458">
        <f t="shared" si="11"/>
        <v>0.18</v>
      </c>
      <c r="F212" s="458"/>
      <c r="G212" s="458"/>
      <c r="H212" s="458"/>
      <c r="I212" s="458"/>
      <c r="J212" s="555" t="s">
        <v>265</v>
      </c>
      <c r="K212" s="60"/>
      <c r="L212" s="529"/>
      <c r="M212" s="529"/>
      <c r="Q212" s="62">
        <v>7.0000000000000007E-2</v>
      </c>
      <c r="AU212" s="62">
        <v>0.11</v>
      </c>
      <c r="BL212" s="54">
        <v>0</v>
      </c>
    </row>
    <row r="213" spans="1:64" s="62" customFormat="1">
      <c r="A213" s="457"/>
      <c r="B213" s="315" t="s">
        <v>289</v>
      </c>
      <c r="C213" s="81" t="s">
        <v>117</v>
      </c>
      <c r="D213" s="419">
        <v>2.6100000000000003</v>
      </c>
      <c r="E213" s="458">
        <f t="shared" si="11"/>
        <v>0.5</v>
      </c>
      <c r="F213" s="458"/>
      <c r="G213" s="458"/>
      <c r="H213" s="458"/>
      <c r="I213" s="458"/>
      <c r="J213" s="555" t="s">
        <v>265</v>
      </c>
      <c r="K213" s="60"/>
      <c r="L213" s="529"/>
      <c r="M213" s="529"/>
      <c r="O213" s="62">
        <v>0.36</v>
      </c>
      <c r="Q213" s="62">
        <v>0.08</v>
      </c>
      <c r="R213" s="62">
        <v>0.02</v>
      </c>
      <c r="AU213" s="62">
        <v>0.04</v>
      </c>
      <c r="BL213" s="54">
        <v>0</v>
      </c>
    </row>
    <row r="214" spans="1:64" s="62" customFormat="1">
      <c r="A214" s="457"/>
      <c r="B214" s="80" t="s">
        <v>275</v>
      </c>
      <c r="C214" s="81" t="s">
        <v>77</v>
      </c>
      <c r="D214" s="419">
        <v>0.48</v>
      </c>
      <c r="E214" s="458">
        <f t="shared" si="11"/>
        <v>0.08</v>
      </c>
      <c r="F214" s="458"/>
      <c r="G214" s="458"/>
      <c r="H214" s="458"/>
      <c r="I214" s="458"/>
      <c r="J214" s="555" t="s">
        <v>265</v>
      </c>
      <c r="K214" s="60"/>
      <c r="L214" s="529"/>
      <c r="M214" s="529"/>
      <c r="AU214" s="62">
        <v>0.08</v>
      </c>
      <c r="BL214" s="54">
        <v>0</v>
      </c>
    </row>
    <row r="215" spans="1:64">
      <c r="A215" s="340">
        <v>17</v>
      </c>
      <c r="B215" s="396" t="s">
        <v>589</v>
      </c>
      <c r="C215" s="350" t="s">
        <v>117</v>
      </c>
      <c r="D215" s="351">
        <v>5.16</v>
      </c>
      <c r="E215" s="351">
        <v>5.16</v>
      </c>
      <c r="F215" s="351"/>
      <c r="G215" s="351"/>
      <c r="H215" s="351"/>
      <c r="I215" s="351"/>
      <c r="J215" s="556" t="s">
        <v>551</v>
      </c>
      <c r="K215" s="378"/>
      <c r="L215" s="511"/>
      <c r="M215" s="511"/>
    </row>
    <row r="216" spans="1:64" s="63" customFormat="1">
      <c r="A216" s="303"/>
      <c r="B216" s="295" t="s">
        <v>253</v>
      </c>
      <c r="C216" s="339" t="s">
        <v>117</v>
      </c>
      <c r="D216" s="419">
        <v>1.1599999999999999</v>
      </c>
      <c r="E216" s="458">
        <f t="shared" si="11"/>
        <v>1.08</v>
      </c>
      <c r="F216" s="458"/>
      <c r="G216" s="458"/>
      <c r="H216" s="458"/>
      <c r="I216" s="458"/>
      <c r="J216" s="556" t="s">
        <v>551</v>
      </c>
      <c r="K216" s="378"/>
      <c r="L216" s="511"/>
      <c r="M216" s="511"/>
      <c r="R216" s="63">
        <v>0.23</v>
      </c>
      <c r="U216" s="63">
        <v>0.29000000000000015</v>
      </c>
      <c r="AV216" s="63">
        <v>0.15</v>
      </c>
      <c r="BB216" s="63">
        <v>0.41</v>
      </c>
      <c r="BL216" s="54">
        <v>0</v>
      </c>
    </row>
    <row r="217" spans="1:64" s="63" customFormat="1">
      <c r="A217" s="303"/>
      <c r="B217" s="295" t="s">
        <v>590</v>
      </c>
      <c r="C217" s="339" t="s">
        <v>77</v>
      </c>
      <c r="D217" s="419">
        <v>0.12</v>
      </c>
      <c r="E217" s="458">
        <f t="shared" si="11"/>
        <v>0.12</v>
      </c>
      <c r="F217" s="458"/>
      <c r="G217" s="458"/>
      <c r="H217" s="458"/>
      <c r="I217" s="458"/>
      <c r="J217" s="556" t="s">
        <v>551</v>
      </c>
      <c r="K217" s="378"/>
      <c r="L217" s="511"/>
      <c r="M217" s="511"/>
      <c r="U217" s="63">
        <v>0.12</v>
      </c>
      <c r="BL217" s="54">
        <v>0</v>
      </c>
    </row>
    <row r="218" spans="1:64" s="63" customFormat="1">
      <c r="A218" s="303"/>
      <c r="B218" s="295" t="s">
        <v>434</v>
      </c>
      <c r="C218" s="339" t="s">
        <v>141</v>
      </c>
      <c r="D218" s="419">
        <v>2.46</v>
      </c>
      <c r="E218" s="458">
        <f t="shared" si="11"/>
        <v>2.46</v>
      </c>
      <c r="F218" s="458"/>
      <c r="G218" s="458"/>
      <c r="H218" s="458"/>
      <c r="I218" s="458"/>
      <c r="J218" s="556" t="s">
        <v>551</v>
      </c>
      <c r="K218" s="285"/>
      <c r="L218" s="530"/>
      <c r="M218" s="530"/>
      <c r="R218" s="63">
        <v>0.01</v>
      </c>
      <c r="U218" s="63">
        <v>2.11</v>
      </c>
      <c r="AV218" s="63">
        <v>0.16</v>
      </c>
      <c r="BB218" s="63">
        <v>0.18</v>
      </c>
      <c r="BL218" s="54">
        <v>0</v>
      </c>
    </row>
    <row r="219" spans="1:64" s="63" customFormat="1">
      <c r="A219" s="303"/>
      <c r="B219" s="295" t="s">
        <v>95</v>
      </c>
      <c r="C219" s="339" t="s">
        <v>96</v>
      </c>
      <c r="D219" s="419">
        <v>1</v>
      </c>
      <c r="E219" s="458">
        <f t="shared" si="11"/>
        <v>0.95000000000000007</v>
      </c>
      <c r="F219" s="458"/>
      <c r="G219" s="458"/>
      <c r="H219" s="458"/>
      <c r="I219" s="458"/>
      <c r="J219" s="556" t="s">
        <v>551</v>
      </c>
      <c r="K219" s="285"/>
      <c r="L219" s="530"/>
      <c r="M219" s="530"/>
      <c r="R219" s="63">
        <v>7.0000000000000007E-2</v>
      </c>
      <c r="U219" s="63">
        <v>0.16000000000000003</v>
      </c>
      <c r="AV219" s="63">
        <v>0.22</v>
      </c>
      <c r="BB219" s="63">
        <v>0.5</v>
      </c>
      <c r="BL219" s="54">
        <v>0</v>
      </c>
    </row>
    <row r="220" spans="1:64" s="62" customFormat="1">
      <c r="A220" s="457"/>
      <c r="B220" s="293" t="s">
        <v>103</v>
      </c>
      <c r="C220" s="81" t="s">
        <v>104</v>
      </c>
      <c r="D220" s="419">
        <v>0.42</v>
      </c>
      <c r="E220" s="458">
        <f t="shared" si="11"/>
        <v>0.42000000000000004</v>
      </c>
      <c r="F220" s="458"/>
      <c r="G220" s="458"/>
      <c r="H220" s="458"/>
      <c r="I220" s="458"/>
      <c r="J220" s="556" t="s">
        <v>551</v>
      </c>
      <c r="K220" s="293"/>
      <c r="L220" s="531"/>
      <c r="M220" s="531"/>
      <c r="R220" s="62">
        <v>0.03</v>
      </c>
      <c r="U220" s="62">
        <v>0.17</v>
      </c>
      <c r="AV220" s="62">
        <v>0.22</v>
      </c>
      <c r="BL220" s="54">
        <v>0</v>
      </c>
    </row>
    <row r="221" spans="1:64" ht="31">
      <c r="A221" s="348">
        <v>18</v>
      </c>
      <c r="B221" s="348" t="s">
        <v>785</v>
      </c>
      <c r="C221" s="350" t="s">
        <v>117</v>
      </c>
      <c r="D221" s="351">
        <v>20</v>
      </c>
      <c r="E221" s="458">
        <f t="shared" si="11"/>
        <v>0</v>
      </c>
      <c r="F221" s="458"/>
      <c r="G221" s="458"/>
      <c r="H221" s="458"/>
      <c r="I221" s="458"/>
      <c r="J221" s="555" t="s">
        <v>554</v>
      </c>
      <c r="K221" s="378"/>
      <c r="L221" s="511"/>
      <c r="M221" s="511"/>
    </row>
    <row r="222" spans="1:64">
      <c r="A222" s="340">
        <v>19</v>
      </c>
      <c r="B222" s="348" t="s">
        <v>786</v>
      </c>
      <c r="C222" s="350" t="s">
        <v>117</v>
      </c>
      <c r="D222" s="351">
        <v>7.8600000000000012</v>
      </c>
      <c r="E222" s="351">
        <v>7.8600000000000012</v>
      </c>
      <c r="F222" s="351"/>
      <c r="G222" s="351"/>
      <c r="H222" s="351"/>
      <c r="I222" s="351"/>
      <c r="J222" s="559" t="s">
        <v>787</v>
      </c>
      <c r="K222" s="460"/>
      <c r="L222" s="532"/>
      <c r="M222" s="532"/>
    </row>
    <row r="223" spans="1:64" s="65" customFormat="1">
      <c r="A223" s="340"/>
      <c r="B223" s="80" t="s">
        <v>264</v>
      </c>
      <c r="C223" s="330" t="s">
        <v>141</v>
      </c>
      <c r="D223" s="59">
        <v>0.82</v>
      </c>
      <c r="E223" s="458">
        <f t="shared" si="11"/>
        <v>0.63</v>
      </c>
      <c r="F223" s="458"/>
      <c r="G223" s="458"/>
      <c r="H223" s="458"/>
      <c r="I223" s="458"/>
      <c r="J223" s="555" t="s">
        <v>281</v>
      </c>
      <c r="K223" s="460"/>
      <c r="L223" s="532"/>
      <c r="M223" s="532"/>
      <c r="N223" s="54">
        <v>0.63</v>
      </c>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v>0.33999999999999986</v>
      </c>
    </row>
    <row r="224" spans="1:64" s="65" customFormat="1">
      <c r="A224" s="340"/>
      <c r="B224" s="82" t="s">
        <v>253</v>
      </c>
      <c r="C224" s="330" t="s">
        <v>117</v>
      </c>
      <c r="D224" s="59">
        <v>5.73</v>
      </c>
      <c r="E224" s="458">
        <f t="shared" si="11"/>
        <v>5.51</v>
      </c>
      <c r="F224" s="458"/>
      <c r="G224" s="458"/>
      <c r="H224" s="458"/>
      <c r="I224" s="458"/>
      <c r="J224" s="555" t="s">
        <v>281</v>
      </c>
      <c r="K224" s="460"/>
      <c r="L224" s="532"/>
      <c r="M224" s="532"/>
      <c r="N224" s="54">
        <v>1.26</v>
      </c>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v>4.25</v>
      </c>
      <c r="AV224" s="54"/>
      <c r="AW224" s="54"/>
      <c r="AX224" s="54"/>
      <c r="AY224" s="54"/>
      <c r="AZ224" s="54"/>
      <c r="BA224" s="54"/>
      <c r="BB224" s="54"/>
      <c r="BC224" s="54"/>
      <c r="BD224" s="54"/>
      <c r="BE224" s="54"/>
      <c r="BF224" s="54"/>
      <c r="BG224" s="54"/>
      <c r="BH224" s="54"/>
      <c r="BI224" s="54"/>
      <c r="BJ224" s="54"/>
      <c r="BK224" s="54"/>
      <c r="BL224" s="54">
        <v>0</v>
      </c>
    </row>
    <row r="225" spans="1:64" s="65" customFormat="1">
      <c r="A225" s="340"/>
      <c r="B225" s="348"/>
      <c r="C225" s="350" t="s">
        <v>117</v>
      </c>
      <c r="D225" s="59">
        <v>1.31</v>
      </c>
      <c r="E225" s="458">
        <f t="shared" si="11"/>
        <v>0.34</v>
      </c>
      <c r="F225" s="458"/>
      <c r="G225" s="458"/>
      <c r="H225" s="458"/>
      <c r="I225" s="458"/>
      <c r="J225" s="341" t="s">
        <v>301</v>
      </c>
      <c r="K225" s="88"/>
      <c r="L225" s="533"/>
      <c r="M225" s="533"/>
      <c r="N225" s="54"/>
      <c r="O225" s="54"/>
      <c r="P225" s="54"/>
      <c r="Q225" s="54">
        <v>0.34</v>
      </c>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v>0</v>
      </c>
    </row>
    <row r="226" spans="1:64" ht="31">
      <c r="A226" s="348">
        <v>20</v>
      </c>
      <c r="B226" s="384" t="s">
        <v>788</v>
      </c>
      <c r="C226" s="350" t="s">
        <v>117</v>
      </c>
      <c r="D226" s="351">
        <v>43.8</v>
      </c>
      <c r="E226" s="351">
        <f>+E227+E228+E229+E230+E231</f>
        <v>9.34</v>
      </c>
      <c r="F226" s="351"/>
      <c r="G226" s="351"/>
      <c r="H226" s="351"/>
      <c r="I226" s="351"/>
      <c r="J226" s="555" t="s">
        <v>281</v>
      </c>
      <c r="K226" s="378"/>
      <c r="L226" s="511"/>
      <c r="M226" s="511"/>
    </row>
    <row r="227" spans="1:64" s="65" customFormat="1">
      <c r="A227" s="340"/>
      <c r="B227" s="82" t="s">
        <v>95</v>
      </c>
      <c r="C227" s="330" t="s">
        <v>96</v>
      </c>
      <c r="D227" s="59">
        <v>10.889999999999999</v>
      </c>
      <c r="E227" s="458">
        <f t="shared" si="11"/>
        <v>1.4500000000000002</v>
      </c>
      <c r="F227" s="458"/>
      <c r="G227" s="458"/>
      <c r="H227" s="458"/>
      <c r="I227" s="458"/>
      <c r="J227" s="555" t="s">
        <v>281</v>
      </c>
      <c r="K227" s="89"/>
      <c r="L227" s="534"/>
      <c r="M227" s="534"/>
      <c r="N227" s="54"/>
      <c r="O227" s="54"/>
      <c r="P227" s="54"/>
      <c r="Q227" s="54"/>
      <c r="R227" s="54">
        <v>0.82</v>
      </c>
      <c r="S227" s="54"/>
      <c r="T227" s="54"/>
      <c r="U227" s="54">
        <v>0.53</v>
      </c>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v>0.1</v>
      </c>
      <c r="AV227" s="54"/>
      <c r="AW227" s="54"/>
      <c r="AX227" s="54"/>
      <c r="AY227" s="54"/>
      <c r="AZ227" s="54"/>
      <c r="BA227" s="54"/>
      <c r="BB227" s="54"/>
      <c r="BC227" s="54"/>
      <c r="BD227" s="54"/>
      <c r="BE227" s="54"/>
      <c r="BF227" s="54"/>
      <c r="BG227" s="54"/>
      <c r="BH227" s="54"/>
      <c r="BI227" s="54"/>
      <c r="BJ227" s="54"/>
      <c r="BK227" s="54"/>
      <c r="BL227" s="54">
        <v>0</v>
      </c>
    </row>
    <row r="228" spans="1:64" s="65" customFormat="1">
      <c r="A228" s="340"/>
      <c r="B228" s="82" t="s">
        <v>286</v>
      </c>
      <c r="C228" s="330" t="s">
        <v>16</v>
      </c>
      <c r="D228" s="59">
        <v>2.3899999999999997</v>
      </c>
      <c r="E228" s="458">
        <f t="shared" si="11"/>
        <v>0.89</v>
      </c>
      <c r="F228" s="458"/>
      <c r="G228" s="458"/>
      <c r="H228" s="458"/>
      <c r="I228" s="458"/>
      <c r="J228" s="555" t="s">
        <v>281</v>
      </c>
      <c r="K228" s="89"/>
      <c r="L228" s="534"/>
      <c r="M228" s="534"/>
      <c r="N228" s="54"/>
      <c r="O228" s="54"/>
      <c r="P228" s="54"/>
      <c r="Q228" s="54"/>
      <c r="R228" s="54"/>
      <c r="S228" s="54"/>
      <c r="T228" s="54"/>
      <c r="U228" s="54">
        <v>0.89</v>
      </c>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v>0</v>
      </c>
    </row>
    <row r="229" spans="1:64" s="65" customFormat="1">
      <c r="A229" s="340"/>
      <c r="B229" s="80" t="s">
        <v>264</v>
      </c>
      <c r="C229" s="330" t="s">
        <v>141</v>
      </c>
      <c r="D229" s="59">
        <v>10.210000000000001</v>
      </c>
      <c r="E229" s="458">
        <f t="shared" si="11"/>
        <v>2.8700000000000006</v>
      </c>
      <c r="F229" s="458"/>
      <c r="G229" s="458"/>
      <c r="H229" s="458"/>
      <c r="I229" s="458"/>
      <c r="J229" s="555" t="s">
        <v>281</v>
      </c>
      <c r="K229" s="89"/>
      <c r="L229" s="534"/>
      <c r="M229" s="534"/>
      <c r="N229" s="54"/>
      <c r="O229" s="54"/>
      <c r="P229" s="54"/>
      <c r="Q229" s="54"/>
      <c r="R229" s="54">
        <v>1.37</v>
      </c>
      <c r="S229" s="54"/>
      <c r="T229" s="54"/>
      <c r="U229" s="54">
        <v>1.36</v>
      </c>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v>0.14000000000000001</v>
      </c>
      <c r="AV229" s="54"/>
      <c r="AW229" s="54"/>
      <c r="AX229" s="54"/>
      <c r="AY229" s="54"/>
      <c r="AZ229" s="54"/>
      <c r="BA229" s="54"/>
      <c r="BB229" s="54"/>
      <c r="BC229" s="54"/>
      <c r="BD229" s="54"/>
      <c r="BE229" s="54"/>
      <c r="BF229" s="54"/>
      <c r="BG229" s="54"/>
      <c r="BH229" s="54"/>
      <c r="BI229" s="54"/>
      <c r="BJ229" s="54"/>
      <c r="BK229" s="54"/>
      <c r="BL229" s="54">
        <v>0</v>
      </c>
    </row>
    <row r="230" spans="1:64" s="65" customFormat="1">
      <c r="A230" s="340"/>
      <c r="B230" s="82" t="s">
        <v>287</v>
      </c>
      <c r="C230" s="330" t="s">
        <v>15</v>
      </c>
      <c r="D230" s="59">
        <v>0.84000000000000008</v>
      </c>
      <c r="E230" s="458">
        <f t="shared" si="11"/>
        <v>0.18</v>
      </c>
      <c r="F230" s="458"/>
      <c r="G230" s="458"/>
      <c r="H230" s="458"/>
      <c r="I230" s="458"/>
      <c r="J230" s="555" t="s">
        <v>281</v>
      </c>
      <c r="K230" s="89"/>
      <c r="L230" s="534"/>
      <c r="M230" s="534"/>
      <c r="N230" s="54"/>
      <c r="O230" s="54"/>
      <c r="P230" s="54"/>
      <c r="Q230" s="54"/>
      <c r="R230" s="54"/>
      <c r="S230" s="54"/>
      <c r="T230" s="54"/>
      <c r="U230" s="54">
        <v>0.18</v>
      </c>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v>0</v>
      </c>
    </row>
    <row r="231" spans="1:64" s="65" customFormat="1">
      <c r="A231" s="340"/>
      <c r="B231" s="82" t="s">
        <v>253</v>
      </c>
      <c r="C231" s="330" t="s">
        <v>117</v>
      </c>
      <c r="D231" s="59">
        <v>19.470000000000002</v>
      </c>
      <c r="E231" s="458">
        <f t="shared" si="11"/>
        <v>3.9499999999999997</v>
      </c>
      <c r="F231" s="458"/>
      <c r="G231" s="458"/>
      <c r="H231" s="458"/>
      <c r="I231" s="458"/>
      <c r="J231" s="555" t="s">
        <v>281</v>
      </c>
      <c r="K231" s="89"/>
      <c r="L231" s="534"/>
      <c r="M231" s="534"/>
      <c r="N231" s="54"/>
      <c r="O231" s="54"/>
      <c r="P231" s="54"/>
      <c r="Q231" s="54"/>
      <c r="R231" s="54">
        <v>1.52</v>
      </c>
      <c r="S231" s="54"/>
      <c r="T231" s="54"/>
      <c r="U231" s="54">
        <v>2.11</v>
      </c>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v>0.32</v>
      </c>
      <c r="AV231" s="54"/>
      <c r="AW231" s="54"/>
      <c r="AX231" s="54"/>
      <c r="AY231" s="54"/>
      <c r="AZ231" s="54"/>
      <c r="BA231" s="54"/>
      <c r="BB231" s="54"/>
      <c r="BC231" s="54"/>
      <c r="BD231" s="54"/>
      <c r="BE231" s="54"/>
      <c r="BF231" s="54"/>
      <c r="BG231" s="54"/>
      <c r="BH231" s="54"/>
      <c r="BI231" s="54"/>
      <c r="BJ231" s="54"/>
      <c r="BK231" s="54"/>
      <c r="BL231" s="54">
        <v>0</v>
      </c>
    </row>
    <row r="232" spans="1:64">
      <c r="A232" s="348">
        <v>22</v>
      </c>
      <c r="B232" s="461" t="s">
        <v>789</v>
      </c>
      <c r="C232" s="411" t="s">
        <v>117</v>
      </c>
      <c r="D232" s="351">
        <v>0.26600000000000001</v>
      </c>
      <c r="E232" s="458">
        <f t="shared" ref="E232:E264" si="12">+SUM(N232:BK232)</f>
        <v>0</v>
      </c>
      <c r="F232" s="458"/>
      <c r="G232" s="458"/>
      <c r="H232" s="458"/>
      <c r="I232" s="458"/>
      <c r="J232" s="560" t="s">
        <v>554</v>
      </c>
      <c r="K232" s="462"/>
      <c r="L232" s="535"/>
      <c r="M232" s="535"/>
    </row>
    <row r="233" spans="1:64">
      <c r="A233" s="340">
        <v>23</v>
      </c>
      <c r="B233" s="348" t="s">
        <v>692</v>
      </c>
      <c r="C233" s="330" t="s">
        <v>117</v>
      </c>
      <c r="D233" s="403">
        <v>3.6</v>
      </c>
      <c r="E233" s="458">
        <f t="shared" si="12"/>
        <v>1.4900000000000002</v>
      </c>
      <c r="F233" s="458"/>
      <c r="G233" s="458"/>
      <c r="H233" s="458"/>
      <c r="I233" s="458"/>
      <c r="J233" s="561" t="s">
        <v>549</v>
      </c>
      <c r="K233" s="435"/>
      <c r="L233" s="523"/>
      <c r="M233" s="523"/>
      <c r="AV233" s="361">
        <v>1.4900000000000002</v>
      </c>
    </row>
    <row r="234" spans="1:64">
      <c r="A234" s="348">
        <v>24</v>
      </c>
      <c r="B234" s="85" t="s">
        <v>790</v>
      </c>
      <c r="C234" s="83" t="s">
        <v>117</v>
      </c>
      <c r="D234" s="463">
        <v>45.8</v>
      </c>
      <c r="E234" s="458">
        <f t="shared" si="12"/>
        <v>25</v>
      </c>
      <c r="F234" s="458"/>
      <c r="G234" s="458"/>
      <c r="H234" s="458"/>
      <c r="I234" s="458"/>
      <c r="J234" s="556" t="s">
        <v>551</v>
      </c>
      <c r="K234" s="464"/>
      <c r="L234" s="536"/>
      <c r="M234" s="536"/>
      <c r="AD234" s="361">
        <v>25</v>
      </c>
    </row>
    <row r="235" spans="1:64">
      <c r="A235" s="340">
        <v>25</v>
      </c>
      <c r="B235" s="58" t="s">
        <v>791</v>
      </c>
      <c r="C235" s="330" t="s">
        <v>117</v>
      </c>
      <c r="D235" s="403">
        <v>32.1</v>
      </c>
      <c r="E235" s="403">
        <v>10</v>
      </c>
      <c r="F235" s="403"/>
      <c r="G235" s="403"/>
      <c r="H235" s="403"/>
      <c r="I235" s="403"/>
      <c r="J235" s="556" t="s">
        <v>551</v>
      </c>
      <c r="K235" s="435"/>
      <c r="L235" s="523"/>
      <c r="M235" s="523"/>
    </row>
    <row r="236" spans="1:64" s="54" customFormat="1">
      <c r="A236" s="340"/>
      <c r="B236" s="80" t="s">
        <v>566</v>
      </c>
      <c r="C236" s="330" t="s">
        <v>117</v>
      </c>
      <c r="D236" s="59">
        <v>22.470000000000002</v>
      </c>
      <c r="E236" s="458">
        <f t="shared" si="12"/>
        <v>4.9529999999999994</v>
      </c>
      <c r="F236" s="458"/>
      <c r="G236" s="458"/>
      <c r="H236" s="458"/>
      <c r="I236" s="458"/>
      <c r="J236" s="556" t="s">
        <v>551</v>
      </c>
      <c r="K236" s="88"/>
      <c r="L236" s="533"/>
      <c r="M236" s="533"/>
      <c r="N236" s="54">
        <v>0</v>
      </c>
      <c r="O236" s="54">
        <v>0</v>
      </c>
      <c r="Q236" s="54">
        <v>0</v>
      </c>
      <c r="R236" s="54">
        <v>1.1000000000000001</v>
      </c>
      <c r="U236" s="54">
        <v>1.6239999999999999</v>
      </c>
      <c r="V236" s="54">
        <v>0</v>
      </c>
      <c r="W236" s="54">
        <v>0</v>
      </c>
      <c r="X236" s="54">
        <v>0</v>
      </c>
      <c r="Y236" s="54">
        <v>0</v>
      </c>
      <c r="Z236" s="54">
        <v>0</v>
      </c>
      <c r="AD236" s="54">
        <v>0.45499999999999996</v>
      </c>
      <c r="AG236" s="54">
        <v>0</v>
      </c>
      <c r="AH236" s="54">
        <v>0</v>
      </c>
      <c r="AI236" s="54">
        <v>9.8000000000000004E-2</v>
      </c>
      <c r="AJ236" s="54">
        <v>0</v>
      </c>
      <c r="AO236" s="54">
        <v>0</v>
      </c>
      <c r="AP236" s="54">
        <v>0</v>
      </c>
      <c r="AQ236" s="54">
        <v>0</v>
      </c>
      <c r="AR236" s="54">
        <v>0</v>
      </c>
      <c r="AU236" s="54">
        <v>0</v>
      </c>
      <c r="AV236" s="54">
        <v>0.85</v>
      </c>
      <c r="AW236" s="54">
        <v>0</v>
      </c>
      <c r="AX236" s="54">
        <v>0</v>
      </c>
      <c r="AZ236" s="54">
        <v>0</v>
      </c>
      <c r="BA236" s="54">
        <v>0</v>
      </c>
      <c r="BB236" s="54">
        <v>0</v>
      </c>
      <c r="BC236" s="54">
        <v>0</v>
      </c>
      <c r="BD236" s="54">
        <v>0.82599999999999996</v>
      </c>
      <c r="BE236" s="54">
        <v>0</v>
      </c>
      <c r="BH236" s="54">
        <v>0</v>
      </c>
      <c r="BL236" s="54">
        <v>0</v>
      </c>
    </row>
    <row r="237" spans="1:64" s="54" customFormat="1">
      <c r="A237" s="340"/>
      <c r="B237" s="80" t="s">
        <v>567</v>
      </c>
      <c r="C237" s="330" t="s">
        <v>117</v>
      </c>
      <c r="D237" s="59">
        <v>9.6300000000000008</v>
      </c>
      <c r="E237" s="458">
        <f t="shared" si="12"/>
        <v>2.3370000000000002</v>
      </c>
      <c r="F237" s="458"/>
      <c r="G237" s="458"/>
      <c r="H237" s="458"/>
      <c r="I237" s="458"/>
      <c r="J237" s="556" t="s">
        <v>551</v>
      </c>
      <c r="K237" s="88"/>
      <c r="L237" s="533"/>
      <c r="M237" s="533"/>
      <c r="N237" s="54">
        <v>0</v>
      </c>
      <c r="O237" s="54">
        <v>0</v>
      </c>
      <c r="Q237" s="54">
        <v>0</v>
      </c>
      <c r="R237" s="54">
        <f>0.33+0.21</f>
        <v>0.54</v>
      </c>
      <c r="U237" s="54">
        <v>0.69599999999999995</v>
      </c>
      <c r="V237" s="54">
        <v>0</v>
      </c>
      <c r="W237" s="54">
        <v>0</v>
      </c>
      <c r="X237" s="54">
        <v>0</v>
      </c>
      <c r="Y237" s="54">
        <v>0</v>
      </c>
      <c r="Z237" s="54">
        <v>0</v>
      </c>
      <c r="AD237" s="54">
        <v>0.19500000000000006</v>
      </c>
      <c r="AE237" s="54">
        <v>0</v>
      </c>
      <c r="AG237" s="54">
        <v>0</v>
      </c>
      <c r="AH237" s="54">
        <v>0</v>
      </c>
      <c r="AI237" s="54">
        <v>4.200000000000001E-2</v>
      </c>
      <c r="AJ237" s="54">
        <v>0</v>
      </c>
      <c r="AO237" s="54">
        <v>0</v>
      </c>
      <c r="AP237" s="54">
        <v>0</v>
      </c>
      <c r="AQ237" s="54">
        <v>0</v>
      </c>
      <c r="AR237" s="54">
        <v>0</v>
      </c>
      <c r="AU237" s="54">
        <v>0</v>
      </c>
      <c r="AV237" s="54">
        <v>0.51</v>
      </c>
      <c r="AW237" s="54">
        <v>0</v>
      </c>
      <c r="AX237" s="54">
        <v>0</v>
      </c>
      <c r="AZ237" s="54">
        <v>0</v>
      </c>
      <c r="BA237" s="54">
        <v>0</v>
      </c>
      <c r="BB237" s="54">
        <v>0</v>
      </c>
      <c r="BC237" s="54">
        <v>0</v>
      </c>
      <c r="BD237" s="54">
        <v>0.35399999999999998</v>
      </c>
      <c r="BE237" s="54">
        <v>0</v>
      </c>
      <c r="BH237" s="54">
        <v>0</v>
      </c>
      <c r="BL237" s="54">
        <v>0</v>
      </c>
    </row>
    <row r="238" spans="1:64">
      <c r="A238" s="348">
        <v>26</v>
      </c>
      <c r="B238" s="85" t="s">
        <v>792</v>
      </c>
      <c r="C238" s="330" t="s">
        <v>117</v>
      </c>
      <c r="D238" s="403">
        <v>13.85</v>
      </c>
      <c r="E238" s="403">
        <f>+E239+E240+E241</f>
        <v>6.2700000000000005</v>
      </c>
      <c r="F238" s="403"/>
      <c r="G238" s="403"/>
      <c r="H238" s="403"/>
      <c r="I238" s="403"/>
      <c r="J238" s="555" t="s">
        <v>541</v>
      </c>
      <c r="K238" s="464"/>
      <c r="L238" s="536"/>
      <c r="M238" s="536"/>
    </row>
    <row r="239" spans="1:64" s="54" customFormat="1">
      <c r="A239" s="434"/>
      <c r="B239" s="293" t="s">
        <v>253</v>
      </c>
      <c r="C239" s="330" t="s">
        <v>117</v>
      </c>
      <c r="D239" s="59">
        <v>7.64</v>
      </c>
      <c r="E239" s="458">
        <f t="shared" si="12"/>
        <v>3.23</v>
      </c>
      <c r="F239" s="458"/>
      <c r="G239" s="458"/>
      <c r="H239" s="458"/>
      <c r="I239" s="458"/>
      <c r="J239" s="555" t="s">
        <v>541</v>
      </c>
      <c r="K239" s="340"/>
      <c r="L239" s="537"/>
      <c r="M239" s="537"/>
      <c r="N239" s="54">
        <v>2.2000000000000002</v>
      </c>
      <c r="R239" s="54">
        <v>1</v>
      </c>
      <c r="AU239" s="54">
        <v>0.03</v>
      </c>
      <c r="BL239" s="54">
        <v>4.5000000000001705E-3</v>
      </c>
    </row>
    <row r="240" spans="1:64" s="54" customFormat="1">
      <c r="A240" s="434"/>
      <c r="B240" s="293" t="s">
        <v>95</v>
      </c>
      <c r="C240" s="330" t="s">
        <v>96</v>
      </c>
      <c r="D240" s="59">
        <v>4.1399999999999997</v>
      </c>
      <c r="E240" s="458">
        <f t="shared" si="12"/>
        <v>1.92</v>
      </c>
      <c r="F240" s="458"/>
      <c r="G240" s="458"/>
      <c r="H240" s="458"/>
      <c r="I240" s="458"/>
      <c r="J240" s="555" t="s">
        <v>541</v>
      </c>
      <c r="K240" s="340"/>
      <c r="L240" s="537"/>
      <c r="M240" s="537"/>
      <c r="N240" s="54">
        <v>1.2</v>
      </c>
      <c r="R240" s="54">
        <v>0.72</v>
      </c>
      <c r="BL240" s="54">
        <v>-2.9999999999992255E-3</v>
      </c>
    </row>
    <row r="241" spans="1:64" s="54" customFormat="1">
      <c r="A241" s="434"/>
      <c r="B241" s="80" t="s">
        <v>276</v>
      </c>
      <c r="C241" s="330" t="s">
        <v>141</v>
      </c>
      <c r="D241" s="59">
        <v>2.0699999999999998</v>
      </c>
      <c r="E241" s="458">
        <f t="shared" si="12"/>
        <v>1.1200000000000001</v>
      </c>
      <c r="F241" s="458"/>
      <c r="G241" s="458"/>
      <c r="H241" s="458"/>
      <c r="I241" s="458"/>
      <c r="J241" s="555" t="s">
        <v>541</v>
      </c>
      <c r="K241" s="340"/>
      <c r="L241" s="537"/>
      <c r="M241" s="537"/>
      <c r="N241" s="54">
        <v>0.77</v>
      </c>
      <c r="R241" s="54">
        <v>0.35</v>
      </c>
      <c r="BL241" s="54">
        <v>-1.4999999999996128E-3</v>
      </c>
    </row>
    <row r="242" spans="1:64" s="54" customFormat="1">
      <c r="A242" s="348">
        <v>27</v>
      </c>
      <c r="B242" s="85" t="s">
        <v>793</v>
      </c>
      <c r="C242" s="330"/>
      <c r="D242" s="465">
        <f>+D243+D244+D245+D246</f>
        <v>63.2</v>
      </c>
      <c r="E242" s="466">
        <f>+E243+E244+E245+E246</f>
        <v>14.620000000000001</v>
      </c>
      <c r="F242" s="466"/>
      <c r="G242" s="466"/>
      <c r="H242" s="466"/>
      <c r="I242" s="466"/>
      <c r="J242" s="555" t="s">
        <v>265</v>
      </c>
      <c r="K242" s="467"/>
      <c r="L242" s="537"/>
      <c r="M242" s="537"/>
    </row>
    <row r="243" spans="1:64" s="54" customFormat="1">
      <c r="A243" s="434"/>
      <c r="B243" s="468" t="s">
        <v>266</v>
      </c>
      <c r="C243" s="454" t="s">
        <v>96</v>
      </c>
      <c r="D243" s="469">
        <v>12.850000000000001</v>
      </c>
      <c r="E243" s="356">
        <f>+SUM(K243:BJ243)</f>
        <v>4.51</v>
      </c>
      <c r="F243" s="356"/>
      <c r="G243" s="356"/>
      <c r="H243" s="356"/>
      <c r="I243" s="356"/>
      <c r="J243" s="555" t="s">
        <v>265</v>
      </c>
      <c r="K243" s="467"/>
      <c r="L243" s="537"/>
      <c r="M243" s="537"/>
      <c r="Q243" s="54">
        <v>0.27</v>
      </c>
      <c r="R243" s="54">
        <v>0.66</v>
      </c>
      <c r="V243" s="54">
        <v>3</v>
      </c>
      <c r="AU243" s="54">
        <v>0.57999999999999996</v>
      </c>
    </row>
    <row r="244" spans="1:64" s="54" customFormat="1">
      <c r="A244" s="434"/>
      <c r="B244" s="468" t="s">
        <v>264</v>
      </c>
      <c r="C244" s="454" t="s">
        <v>141</v>
      </c>
      <c r="D244" s="469">
        <v>8.370000000000001</v>
      </c>
      <c r="E244" s="356">
        <f>+SUM(K244:BJ244)</f>
        <v>1.3900000000000001</v>
      </c>
      <c r="F244" s="356"/>
      <c r="G244" s="356"/>
      <c r="H244" s="356"/>
      <c r="I244" s="356"/>
      <c r="J244" s="555" t="s">
        <v>265</v>
      </c>
      <c r="K244" s="467"/>
      <c r="L244" s="537"/>
      <c r="M244" s="537"/>
      <c r="Q244" s="54">
        <v>0.48</v>
      </c>
      <c r="V244" s="54">
        <v>0.91</v>
      </c>
    </row>
    <row r="245" spans="1:64" s="54" customFormat="1">
      <c r="A245" s="434"/>
      <c r="B245" s="468" t="s">
        <v>253</v>
      </c>
      <c r="C245" s="454" t="s">
        <v>117</v>
      </c>
      <c r="D245" s="469">
        <v>19.3</v>
      </c>
      <c r="E245" s="356">
        <f>+SUM(K245:BJ245)</f>
        <v>6.0400000000000009</v>
      </c>
      <c r="F245" s="356"/>
      <c r="G245" s="356"/>
      <c r="H245" s="356"/>
      <c r="I245" s="356"/>
      <c r="J245" s="555" t="s">
        <v>265</v>
      </c>
      <c r="K245" s="467"/>
      <c r="L245" s="537"/>
      <c r="M245" s="537"/>
      <c r="R245" s="54">
        <v>0.19</v>
      </c>
      <c r="V245" s="54">
        <v>5.7</v>
      </c>
      <c r="AU245" s="54">
        <v>0.15</v>
      </c>
    </row>
    <row r="246" spans="1:64" s="54" customFormat="1">
      <c r="A246" s="434"/>
      <c r="B246" s="468" t="s">
        <v>267</v>
      </c>
      <c r="C246" s="454" t="s">
        <v>153</v>
      </c>
      <c r="D246" s="469">
        <v>22.680000000000003</v>
      </c>
      <c r="E246" s="356">
        <f>+SUM(K246:BJ246)</f>
        <v>2.68</v>
      </c>
      <c r="F246" s="356"/>
      <c r="G246" s="356"/>
      <c r="H246" s="356"/>
      <c r="I246" s="356"/>
      <c r="J246" s="555" t="s">
        <v>265</v>
      </c>
      <c r="K246" s="467"/>
      <c r="L246" s="537"/>
      <c r="M246" s="537"/>
      <c r="R246" s="54">
        <v>0.33</v>
      </c>
      <c r="V246" s="54">
        <v>1.98</v>
      </c>
      <c r="AU246" s="54">
        <v>0.37</v>
      </c>
    </row>
    <row r="247" spans="1:64" s="54" customFormat="1">
      <c r="A247" s="434"/>
      <c r="B247" s="85" t="s">
        <v>795</v>
      </c>
      <c r="C247" s="454"/>
      <c r="D247" s="465">
        <v>10</v>
      </c>
      <c r="E247" s="466">
        <f>+E248+E249+E250+E251</f>
        <v>8.98</v>
      </c>
      <c r="F247" s="466"/>
      <c r="G247" s="466"/>
      <c r="H247" s="466"/>
      <c r="I247" s="466"/>
      <c r="J247" s="340" t="s">
        <v>554</v>
      </c>
      <c r="K247" s="467"/>
      <c r="L247" s="537"/>
      <c r="M247" s="537"/>
    </row>
    <row r="248" spans="1:64" s="54" customFormat="1">
      <c r="A248" s="434"/>
      <c r="B248" s="468" t="s">
        <v>95</v>
      </c>
      <c r="C248" s="454" t="s">
        <v>96</v>
      </c>
      <c r="D248" s="469">
        <v>2.04</v>
      </c>
      <c r="E248" s="458">
        <f>+SUM(K248:BJ248)</f>
        <v>1.76</v>
      </c>
      <c r="F248" s="458"/>
      <c r="G248" s="458"/>
      <c r="H248" s="458"/>
      <c r="I248" s="458"/>
      <c r="J248" s="340" t="s">
        <v>554</v>
      </c>
      <c r="K248" s="467"/>
      <c r="L248" s="537"/>
      <c r="M248" s="537"/>
      <c r="Q248" s="54">
        <v>1.1000000000000001</v>
      </c>
      <c r="AV248" s="54">
        <v>0.65</v>
      </c>
      <c r="BE248" s="54">
        <v>0.01</v>
      </c>
    </row>
    <row r="249" spans="1:64" s="54" customFormat="1">
      <c r="A249" s="434"/>
      <c r="B249" s="468" t="s">
        <v>434</v>
      </c>
      <c r="C249" s="454" t="s">
        <v>141</v>
      </c>
      <c r="D249" s="469">
        <v>2.71</v>
      </c>
      <c r="E249" s="458">
        <f>+SUM(K249:BJ249)</f>
        <v>2.42</v>
      </c>
      <c r="F249" s="458"/>
      <c r="G249" s="458"/>
      <c r="H249" s="458"/>
      <c r="I249" s="458"/>
      <c r="J249" s="340" t="s">
        <v>554</v>
      </c>
      <c r="K249" s="467"/>
      <c r="L249" s="537"/>
      <c r="M249" s="537"/>
      <c r="Q249" s="54">
        <v>1.6</v>
      </c>
      <c r="AV249" s="54">
        <v>0.82</v>
      </c>
    </row>
    <row r="250" spans="1:64" s="54" customFormat="1">
      <c r="A250" s="434"/>
      <c r="B250" s="468" t="s">
        <v>287</v>
      </c>
      <c r="C250" s="454" t="s">
        <v>15</v>
      </c>
      <c r="D250" s="469">
        <v>0.17</v>
      </c>
      <c r="E250" s="458">
        <f>+SUM(K250:BJ250)</f>
        <v>0.17</v>
      </c>
      <c r="F250" s="458"/>
      <c r="G250" s="458"/>
      <c r="H250" s="458"/>
      <c r="I250" s="458"/>
      <c r="J250" s="340" t="s">
        <v>554</v>
      </c>
      <c r="K250" s="467"/>
      <c r="L250" s="537"/>
      <c r="M250" s="537"/>
      <c r="Q250" s="54">
        <v>0.17</v>
      </c>
    </row>
    <row r="251" spans="1:64" s="54" customFormat="1">
      <c r="A251" s="434"/>
      <c r="B251" s="468" t="s">
        <v>253</v>
      </c>
      <c r="C251" s="454" t="s">
        <v>117</v>
      </c>
      <c r="D251" s="469">
        <v>5.08</v>
      </c>
      <c r="E251" s="458">
        <f>+SUM(K251:BJ251)</f>
        <v>4.63</v>
      </c>
      <c r="F251" s="458"/>
      <c r="G251" s="458"/>
      <c r="H251" s="458"/>
      <c r="I251" s="458"/>
      <c r="J251" s="340" t="s">
        <v>554</v>
      </c>
      <c r="K251" s="467"/>
      <c r="L251" s="537"/>
      <c r="M251" s="537"/>
      <c r="Q251" s="54">
        <v>3.09</v>
      </c>
      <c r="AV251" s="54">
        <v>1.54</v>
      </c>
    </row>
    <row r="252" spans="1:64" s="54" customFormat="1" ht="31">
      <c r="A252" s="434"/>
      <c r="B252" s="85" t="s">
        <v>796</v>
      </c>
      <c r="C252" s="470" t="s">
        <v>117</v>
      </c>
      <c r="D252" s="401">
        <f>+D253+D254+D255+D256+D257+D258</f>
        <v>32.880000000000003</v>
      </c>
      <c r="E252" s="351">
        <f>+E253+E254+E255+E256+E257+E258</f>
        <v>7.1599999999999993</v>
      </c>
      <c r="F252" s="351"/>
      <c r="G252" s="351"/>
      <c r="H252" s="351"/>
      <c r="I252" s="351"/>
      <c r="J252" s="340" t="s">
        <v>454</v>
      </c>
      <c r="K252" s="467"/>
      <c r="L252" s="537"/>
      <c r="M252" s="537"/>
      <c r="Q252" s="54">
        <v>3.09</v>
      </c>
      <c r="AV252" s="54">
        <v>1.54</v>
      </c>
    </row>
    <row r="253" spans="1:64" s="54" customFormat="1">
      <c r="A253" s="434"/>
      <c r="B253" s="438" t="s">
        <v>95</v>
      </c>
      <c r="C253" s="428" t="s">
        <v>96</v>
      </c>
      <c r="D253" s="471">
        <v>8.8699999999999974</v>
      </c>
      <c r="E253" s="351">
        <f t="shared" ref="E253:E258" si="13">+SUM(K253:BJ253)</f>
        <v>0.84</v>
      </c>
      <c r="F253" s="351"/>
      <c r="G253" s="351"/>
      <c r="H253" s="351"/>
      <c r="I253" s="351"/>
      <c r="J253" s="340" t="s">
        <v>454</v>
      </c>
      <c r="K253" s="467"/>
      <c r="L253" s="537"/>
      <c r="M253" s="537"/>
      <c r="AG253" s="54">
        <v>0.13</v>
      </c>
      <c r="AI253" s="54">
        <v>0.02</v>
      </c>
      <c r="AV253" s="54">
        <v>0.69</v>
      </c>
    </row>
    <row r="254" spans="1:64" s="54" customFormat="1">
      <c r="A254" s="434"/>
      <c r="B254" s="438" t="s">
        <v>253</v>
      </c>
      <c r="C254" s="428" t="s">
        <v>117</v>
      </c>
      <c r="D254" s="471">
        <v>14.760000000000002</v>
      </c>
      <c r="E254" s="351">
        <f t="shared" si="13"/>
        <v>2.54</v>
      </c>
      <c r="F254" s="351"/>
      <c r="G254" s="351"/>
      <c r="H254" s="351"/>
      <c r="I254" s="351"/>
      <c r="J254" s="340" t="s">
        <v>454</v>
      </c>
      <c r="K254" s="467"/>
      <c r="L254" s="537"/>
      <c r="M254" s="537"/>
      <c r="Q254" s="54">
        <v>1.1200000000000001</v>
      </c>
      <c r="AV254" s="54">
        <v>1.42</v>
      </c>
    </row>
    <row r="255" spans="1:64" s="54" customFormat="1">
      <c r="A255" s="434"/>
      <c r="B255" s="438" t="s">
        <v>539</v>
      </c>
      <c r="C255" s="428" t="s">
        <v>16</v>
      </c>
      <c r="D255" s="471">
        <v>2.62</v>
      </c>
      <c r="E255" s="351">
        <f t="shared" si="13"/>
        <v>0</v>
      </c>
      <c r="F255" s="351"/>
      <c r="G255" s="351"/>
      <c r="H255" s="351"/>
      <c r="I255" s="351"/>
      <c r="J255" s="340" t="s">
        <v>454</v>
      </c>
      <c r="K255" s="467"/>
      <c r="L255" s="537"/>
      <c r="M255" s="537"/>
    </row>
    <row r="256" spans="1:64" s="54" customFormat="1">
      <c r="A256" s="434"/>
      <c r="B256" s="438" t="s">
        <v>555</v>
      </c>
      <c r="C256" s="428" t="s">
        <v>17</v>
      </c>
      <c r="D256" s="471">
        <v>2.4700000000000002</v>
      </c>
      <c r="E256" s="351">
        <f t="shared" si="13"/>
        <v>1.43</v>
      </c>
      <c r="F256" s="351"/>
      <c r="G256" s="351"/>
      <c r="H256" s="351"/>
      <c r="I256" s="351"/>
      <c r="J256" s="340" t="s">
        <v>454</v>
      </c>
      <c r="K256" s="467"/>
      <c r="L256" s="537"/>
      <c r="M256" s="537"/>
      <c r="AJ256" s="54">
        <v>1</v>
      </c>
      <c r="AV256" s="54">
        <v>0.43</v>
      </c>
    </row>
    <row r="257" spans="1:64" s="54" customFormat="1">
      <c r="A257" s="434"/>
      <c r="B257" s="438" t="s">
        <v>264</v>
      </c>
      <c r="C257" s="428" t="s">
        <v>141</v>
      </c>
      <c r="D257" s="471">
        <v>3.1199999999999997</v>
      </c>
      <c r="E257" s="351">
        <f t="shared" si="13"/>
        <v>2.09</v>
      </c>
      <c r="F257" s="351"/>
      <c r="G257" s="351"/>
      <c r="H257" s="351"/>
      <c r="I257" s="351"/>
      <c r="J257" s="340" t="s">
        <v>454</v>
      </c>
      <c r="K257" s="467"/>
      <c r="L257" s="537"/>
      <c r="M257" s="537"/>
      <c r="R257" s="54">
        <v>0.19</v>
      </c>
      <c r="AG257" s="54">
        <v>1.0900000000000001</v>
      </c>
      <c r="AV257" s="54">
        <v>0.81</v>
      </c>
    </row>
    <row r="258" spans="1:64" s="54" customFormat="1">
      <c r="A258" s="434"/>
      <c r="B258" s="438" t="s">
        <v>797</v>
      </c>
      <c r="C258" s="428" t="s">
        <v>150</v>
      </c>
      <c r="D258" s="471">
        <v>1.04</v>
      </c>
      <c r="E258" s="351">
        <f t="shared" si="13"/>
        <v>0.26</v>
      </c>
      <c r="F258" s="351"/>
      <c r="G258" s="351"/>
      <c r="H258" s="351"/>
      <c r="I258" s="351"/>
      <c r="J258" s="340" t="s">
        <v>454</v>
      </c>
      <c r="K258" s="467"/>
      <c r="L258" s="537"/>
      <c r="M258" s="537"/>
      <c r="AG258" s="54">
        <v>0.26</v>
      </c>
    </row>
    <row r="259" spans="1:64">
      <c r="A259" s="340">
        <v>28</v>
      </c>
      <c r="B259" s="348" t="s">
        <v>798</v>
      </c>
      <c r="C259" s="350" t="s">
        <v>114</v>
      </c>
      <c r="D259" s="351">
        <v>50</v>
      </c>
      <c r="E259" s="351">
        <v>50</v>
      </c>
      <c r="F259" s="351"/>
      <c r="G259" s="351"/>
      <c r="H259" s="351"/>
      <c r="I259" s="351"/>
      <c r="J259" s="555" t="s">
        <v>281</v>
      </c>
      <c r="K259" s="388"/>
      <c r="L259" s="511"/>
      <c r="M259" s="511"/>
    </row>
    <row r="260" spans="1:64" s="65" customFormat="1">
      <c r="A260" s="340"/>
      <c r="B260" s="82" t="s">
        <v>95</v>
      </c>
      <c r="C260" s="330" t="s">
        <v>96</v>
      </c>
      <c r="D260" s="419">
        <f>SUM(K260:BJ260)</f>
        <v>1.86</v>
      </c>
      <c r="E260" s="458">
        <f t="shared" si="12"/>
        <v>1.86</v>
      </c>
      <c r="F260" s="458"/>
      <c r="G260" s="458"/>
      <c r="H260" s="458"/>
      <c r="I260" s="458"/>
      <c r="J260" s="555" t="s">
        <v>281</v>
      </c>
      <c r="K260" s="89"/>
      <c r="L260" s="534"/>
      <c r="M260" s="534"/>
      <c r="N260" s="54"/>
      <c r="O260" s="54"/>
      <c r="P260" s="54"/>
      <c r="Q260" s="54"/>
      <c r="R260" s="54">
        <v>0.56000000000000005</v>
      </c>
      <c r="S260" s="54"/>
      <c r="T260" s="54"/>
      <c r="U260" s="54">
        <v>0.3</v>
      </c>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v>1</v>
      </c>
      <c r="AV260" s="54"/>
      <c r="AW260" s="54"/>
      <c r="AX260" s="54"/>
      <c r="AY260" s="54"/>
      <c r="AZ260" s="54"/>
      <c r="BA260" s="54"/>
      <c r="BB260" s="54"/>
      <c r="BC260" s="54"/>
      <c r="BD260" s="54"/>
      <c r="BE260" s="54"/>
      <c r="BF260" s="54"/>
      <c r="BG260" s="54"/>
      <c r="BH260" s="54"/>
      <c r="BI260" s="54"/>
      <c r="BJ260" s="54"/>
      <c r="BK260" s="54"/>
      <c r="BL260" s="54"/>
    </row>
    <row r="261" spans="1:64" s="65" customFormat="1">
      <c r="A261" s="340"/>
      <c r="B261" s="82" t="s">
        <v>286</v>
      </c>
      <c r="C261" s="330" t="s">
        <v>16</v>
      </c>
      <c r="D261" s="419">
        <f>SUM(K261:BJ261)</f>
        <v>0.80999999999999994</v>
      </c>
      <c r="E261" s="458">
        <f t="shared" si="12"/>
        <v>0.80999999999999994</v>
      </c>
      <c r="F261" s="458"/>
      <c r="G261" s="458"/>
      <c r="H261" s="458"/>
      <c r="I261" s="458"/>
      <c r="J261" s="555" t="s">
        <v>281</v>
      </c>
      <c r="K261" s="89"/>
      <c r="L261" s="534"/>
      <c r="M261" s="534"/>
      <c r="N261" s="54"/>
      <c r="O261" s="54"/>
      <c r="P261" s="54"/>
      <c r="Q261" s="54"/>
      <c r="R261" s="54">
        <v>0.59</v>
      </c>
      <c r="S261" s="54"/>
      <c r="T261" s="54"/>
      <c r="U261" s="54">
        <v>0.11</v>
      </c>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c r="AR261" s="54"/>
      <c r="AS261" s="54"/>
      <c r="AT261" s="54"/>
      <c r="AU261" s="54">
        <v>0.11</v>
      </c>
      <c r="AV261" s="54"/>
      <c r="AW261" s="54"/>
      <c r="AX261" s="54"/>
      <c r="AY261" s="54"/>
      <c r="AZ261" s="54"/>
      <c r="BA261" s="54"/>
      <c r="BB261" s="54"/>
      <c r="BC261" s="54"/>
      <c r="BD261" s="54"/>
      <c r="BE261" s="54"/>
      <c r="BF261" s="54"/>
      <c r="BG261" s="54"/>
      <c r="BH261" s="54"/>
      <c r="BI261" s="54"/>
      <c r="BJ261" s="54"/>
      <c r="BK261" s="54"/>
      <c r="BL261" s="54"/>
    </row>
    <row r="262" spans="1:64" s="65" customFormat="1">
      <c r="A262" s="340"/>
      <c r="B262" s="80" t="s">
        <v>264</v>
      </c>
      <c r="C262" s="330" t="s">
        <v>141</v>
      </c>
      <c r="D262" s="419">
        <f>SUM(K262:BJ262)</f>
        <v>1.9400000000000002</v>
      </c>
      <c r="E262" s="458">
        <f t="shared" si="12"/>
        <v>1.9400000000000002</v>
      </c>
      <c r="F262" s="458"/>
      <c r="G262" s="458"/>
      <c r="H262" s="458"/>
      <c r="I262" s="458"/>
      <c r="J262" s="555" t="s">
        <v>281</v>
      </c>
      <c r="K262" s="89"/>
      <c r="L262" s="534"/>
      <c r="M262" s="534"/>
      <c r="N262" s="54"/>
      <c r="O262" s="54"/>
      <c r="P262" s="54"/>
      <c r="Q262" s="54"/>
      <c r="R262" s="54">
        <v>0.89</v>
      </c>
      <c r="S262" s="54"/>
      <c r="T262" s="54"/>
      <c r="U262" s="54">
        <v>0.5</v>
      </c>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v>0.55000000000000004</v>
      </c>
      <c r="AV262" s="54"/>
      <c r="AW262" s="54"/>
      <c r="AX262" s="54"/>
      <c r="AY262" s="54"/>
      <c r="AZ262" s="54"/>
      <c r="BA262" s="54"/>
      <c r="BB262" s="54"/>
      <c r="BC262" s="54"/>
      <c r="BD262" s="54"/>
      <c r="BE262" s="54"/>
      <c r="BF262" s="54"/>
      <c r="BG262" s="54"/>
      <c r="BH262" s="54"/>
      <c r="BI262" s="54"/>
      <c r="BJ262" s="54"/>
      <c r="BK262" s="54"/>
      <c r="BL262" s="54"/>
    </row>
    <row r="263" spans="1:64" s="65" customFormat="1">
      <c r="A263" s="340"/>
      <c r="B263" s="82" t="s">
        <v>287</v>
      </c>
      <c r="C263" s="330" t="s">
        <v>15</v>
      </c>
      <c r="D263" s="419">
        <f>SUM(K263:BJ263)</f>
        <v>0.2</v>
      </c>
      <c r="E263" s="458">
        <f t="shared" si="12"/>
        <v>0.2</v>
      </c>
      <c r="F263" s="458"/>
      <c r="G263" s="458"/>
      <c r="H263" s="458"/>
      <c r="I263" s="458"/>
      <c r="J263" s="555" t="s">
        <v>281</v>
      </c>
      <c r="K263" s="89"/>
      <c r="L263" s="534"/>
      <c r="M263" s="534"/>
      <c r="N263" s="54"/>
      <c r="O263" s="54"/>
      <c r="P263" s="54"/>
      <c r="Q263" s="54"/>
      <c r="R263" s="54">
        <v>0.2</v>
      </c>
      <c r="S263" s="54"/>
      <c r="T263" s="54"/>
      <c r="U263" s="54"/>
      <c r="V263" s="54"/>
      <c r="W263" s="54"/>
      <c r="X263" s="54"/>
      <c r="Y263" s="54"/>
      <c r="Z263" s="54"/>
      <c r="AA263" s="54"/>
      <c r="AB263" s="54"/>
      <c r="AC263" s="54"/>
      <c r="AD263" s="54"/>
      <c r="AE263" s="54"/>
      <c r="AF263" s="54"/>
      <c r="AG263" s="54"/>
      <c r="AH263" s="54"/>
      <c r="AI263" s="54"/>
      <c r="AJ263" s="54"/>
      <c r="AK263" s="54"/>
      <c r="AL263" s="54"/>
      <c r="AM263" s="54"/>
      <c r="AN263" s="54"/>
      <c r="AO263" s="54"/>
      <c r="AP263" s="54"/>
      <c r="AQ263" s="54"/>
      <c r="AR263" s="54"/>
      <c r="AS263" s="54"/>
      <c r="AT263" s="54"/>
      <c r="AU263" s="54"/>
      <c r="AV263" s="54"/>
      <c r="AW263" s="54"/>
      <c r="AX263" s="54"/>
      <c r="AY263" s="54"/>
      <c r="AZ263" s="54"/>
      <c r="BA263" s="54"/>
      <c r="BB263" s="54"/>
      <c r="BC263" s="54"/>
      <c r="BD263" s="54"/>
      <c r="BE263" s="54"/>
      <c r="BF263" s="54"/>
      <c r="BG263" s="54"/>
      <c r="BH263" s="54"/>
      <c r="BI263" s="54"/>
      <c r="BJ263" s="54"/>
      <c r="BK263" s="54"/>
      <c r="BL263" s="54"/>
    </row>
    <row r="264" spans="1:64" s="65" customFormat="1">
      <c r="A264" s="340"/>
      <c r="B264" s="82" t="s">
        <v>253</v>
      </c>
      <c r="C264" s="330" t="s">
        <v>117</v>
      </c>
      <c r="D264" s="419">
        <f>SUM(K264:BJ264)</f>
        <v>4.49</v>
      </c>
      <c r="E264" s="458">
        <f t="shared" si="12"/>
        <v>4.49</v>
      </c>
      <c r="F264" s="458"/>
      <c r="G264" s="458"/>
      <c r="H264" s="458"/>
      <c r="I264" s="458"/>
      <c r="J264" s="555" t="s">
        <v>281</v>
      </c>
      <c r="K264" s="89"/>
      <c r="L264" s="534"/>
      <c r="M264" s="534"/>
      <c r="N264" s="54"/>
      <c r="O264" s="54"/>
      <c r="P264" s="54"/>
      <c r="Q264" s="54"/>
      <c r="R264" s="54">
        <v>2.56</v>
      </c>
      <c r="S264" s="54"/>
      <c r="T264" s="54"/>
      <c r="U264" s="54">
        <v>0.4</v>
      </c>
      <c r="V264" s="54"/>
      <c r="W264" s="54"/>
      <c r="X264" s="54"/>
      <c r="Y264" s="54"/>
      <c r="Z264" s="54"/>
      <c r="AA264" s="54"/>
      <c r="AB264" s="54"/>
      <c r="AC264" s="54"/>
      <c r="AD264" s="54"/>
      <c r="AE264" s="54"/>
      <c r="AF264" s="54"/>
      <c r="AG264" s="54"/>
      <c r="AH264" s="54"/>
      <c r="AI264" s="54"/>
      <c r="AJ264" s="54"/>
      <c r="AK264" s="54"/>
      <c r="AL264" s="54"/>
      <c r="AM264" s="54"/>
      <c r="AN264" s="54"/>
      <c r="AO264" s="54"/>
      <c r="AP264" s="54"/>
      <c r="AQ264" s="54"/>
      <c r="AR264" s="54"/>
      <c r="AS264" s="54"/>
      <c r="AT264" s="54"/>
      <c r="AU264" s="54">
        <v>1.53</v>
      </c>
      <c r="AV264" s="54"/>
      <c r="AW264" s="54"/>
      <c r="AX264" s="54"/>
      <c r="AY264" s="54"/>
      <c r="AZ264" s="54"/>
      <c r="BA264" s="54"/>
      <c r="BB264" s="54"/>
      <c r="BC264" s="54"/>
      <c r="BD264" s="54"/>
      <c r="BE264" s="54"/>
      <c r="BF264" s="54"/>
      <c r="BG264" s="54"/>
      <c r="BH264" s="54"/>
      <c r="BI264" s="54"/>
      <c r="BJ264" s="54"/>
      <c r="BK264" s="54"/>
      <c r="BL264" s="54"/>
    </row>
    <row r="265" spans="1:64">
      <c r="A265" s="348"/>
      <c r="B265" s="85"/>
      <c r="C265" s="83"/>
      <c r="D265" s="463"/>
      <c r="E265" s="466"/>
      <c r="F265" s="466"/>
      <c r="G265" s="466"/>
      <c r="H265" s="466"/>
      <c r="I265" s="466"/>
      <c r="J265" s="434"/>
      <c r="K265" s="464"/>
      <c r="L265" s="536"/>
      <c r="M265" s="536"/>
    </row>
    <row r="266" spans="1:64">
      <c r="A266" s="373" t="s">
        <v>29</v>
      </c>
      <c r="B266" s="373" t="s">
        <v>232</v>
      </c>
      <c r="C266" s="411"/>
      <c r="D266" s="370">
        <f>SUM(D267:D270)</f>
        <v>0</v>
      </c>
      <c r="E266" s="370">
        <f>SUM(E267:E270)</f>
        <v>0</v>
      </c>
      <c r="F266" s="370"/>
      <c r="G266" s="370"/>
      <c r="H266" s="370"/>
      <c r="I266" s="370"/>
      <c r="J266" s="555"/>
      <c r="K266" s="376"/>
      <c r="L266" s="510"/>
      <c r="M266" s="510"/>
    </row>
    <row r="267" spans="1:64">
      <c r="A267" s="348"/>
      <c r="B267" s="348"/>
      <c r="C267" s="411"/>
      <c r="D267" s="351"/>
      <c r="E267" s="466"/>
      <c r="F267" s="466"/>
      <c r="G267" s="466"/>
      <c r="H267" s="466"/>
      <c r="I267" s="466"/>
      <c r="J267" s="555"/>
      <c r="K267" s="378"/>
      <c r="L267" s="511"/>
      <c r="M267" s="511"/>
    </row>
    <row r="268" spans="1:64">
      <c r="A268" s="348"/>
      <c r="B268" s="348"/>
      <c r="C268" s="411"/>
      <c r="D268" s="351"/>
      <c r="E268" s="466"/>
      <c r="F268" s="466"/>
      <c r="G268" s="466"/>
      <c r="H268" s="466"/>
      <c r="I268" s="466"/>
      <c r="J268" s="555"/>
      <c r="K268" s="378"/>
      <c r="L268" s="511"/>
      <c r="M268" s="511"/>
    </row>
    <row r="269" spans="1:64">
      <c r="A269" s="348"/>
      <c r="B269" s="348"/>
      <c r="C269" s="411"/>
      <c r="D269" s="351"/>
      <c r="E269" s="466"/>
      <c r="F269" s="466"/>
      <c r="G269" s="466"/>
      <c r="H269" s="466"/>
      <c r="I269" s="466"/>
      <c r="J269" s="555"/>
      <c r="K269" s="378"/>
      <c r="L269" s="511"/>
      <c r="M269" s="511"/>
    </row>
    <row r="270" spans="1:64">
      <c r="A270" s="348"/>
      <c r="B270" s="348"/>
      <c r="C270" s="411"/>
      <c r="D270" s="351"/>
      <c r="E270" s="466"/>
      <c r="F270" s="466"/>
      <c r="G270" s="466"/>
      <c r="H270" s="466"/>
      <c r="I270" s="466"/>
      <c r="J270" s="555"/>
      <c r="K270" s="378"/>
      <c r="L270" s="511"/>
      <c r="M270" s="511"/>
    </row>
    <row r="271" spans="1:64">
      <c r="A271" s="472" t="s">
        <v>187</v>
      </c>
      <c r="B271" s="473" t="s">
        <v>807</v>
      </c>
      <c r="C271" s="392"/>
      <c r="D271" s="474"/>
      <c r="E271" s="474"/>
      <c r="F271" s="474"/>
      <c r="G271" s="474"/>
      <c r="H271" s="474"/>
      <c r="I271" s="474"/>
      <c r="J271" s="556">
        <v>1</v>
      </c>
      <c r="K271" s="462"/>
      <c r="L271" s="535"/>
      <c r="M271" s="535"/>
    </row>
    <row r="272" spans="1:64">
      <c r="A272" s="95" t="s">
        <v>22</v>
      </c>
      <c r="B272" s="86" t="s">
        <v>23</v>
      </c>
      <c r="C272" s="392"/>
      <c r="D272" s="475">
        <f>SUM(D273:D280)</f>
        <v>175.62999999999997</v>
      </c>
      <c r="E272" s="475">
        <f>SUM(E273:E281)</f>
        <v>113.54999999999998</v>
      </c>
      <c r="F272" s="475"/>
      <c r="G272" s="475"/>
      <c r="H272" s="475"/>
      <c r="I272" s="475"/>
      <c r="J272" s="556"/>
      <c r="K272" s="462"/>
      <c r="L272" s="535"/>
      <c r="M272" s="535"/>
    </row>
    <row r="273" spans="1:186" ht="26">
      <c r="A273" s="383">
        <v>1</v>
      </c>
      <c r="B273" s="421" t="s">
        <v>808</v>
      </c>
      <c r="C273" s="392" t="s">
        <v>10</v>
      </c>
      <c r="D273" s="351">
        <v>0.6</v>
      </c>
      <c r="E273" s="466">
        <f>+SUM(N273:BK273)</f>
        <v>0.3</v>
      </c>
      <c r="F273" s="466"/>
      <c r="G273" s="466"/>
      <c r="H273" s="466"/>
      <c r="I273" s="466"/>
      <c r="J273" s="555" t="s">
        <v>809</v>
      </c>
      <c r="K273" s="379" t="s">
        <v>810</v>
      </c>
      <c r="L273" s="512"/>
      <c r="M273" s="512"/>
      <c r="N273" s="402"/>
      <c r="O273" s="402"/>
      <c r="P273" s="402"/>
      <c r="Q273" s="402"/>
      <c r="R273" s="402"/>
      <c r="S273" s="402"/>
      <c r="T273" s="402"/>
      <c r="U273" s="402">
        <v>0.3</v>
      </c>
      <c r="V273" s="402"/>
      <c r="W273" s="402"/>
      <c r="X273" s="402"/>
      <c r="Y273" s="402"/>
      <c r="Z273" s="402"/>
      <c r="AA273" s="402"/>
      <c r="AB273" s="402"/>
      <c r="AC273" s="402"/>
      <c r="AD273" s="402"/>
      <c r="AE273" s="402"/>
      <c r="AF273" s="402"/>
      <c r="AG273" s="402"/>
      <c r="AH273" s="402"/>
      <c r="AI273" s="402"/>
      <c r="AJ273" s="402"/>
      <c r="AK273" s="402"/>
      <c r="AL273" s="402"/>
      <c r="AM273" s="402"/>
      <c r="AN273" s="402"/>
      <c r="AO273" s="402"/>
      <c r="AP273" s="402"/>
      <c r="AQ273" s="402"/>
      <c r="AR273" s="402"/>
      <c r="AS273" s="402"/>
      <c r="AT273" s="402"/>
      <c r="AU273" s="402"/>
      <c r="AV273" s="402"/>
      <c r="AW273" s="402"/>
      <c r="AX273" s="402"/>
      <c r="AY273" s="402"/>
      <c r="AZ273" s="402"/>
      <c r="BA273" s="402"/>
      <c r="BB273" s="402"/>
      <c r="BC273" s="402"/>
      <c r="BD273" s="402"/>
      <c r="BE273" s="402"/>
      <c r="BF273" s="402"/>
      <c r="BG273" s="402"/>
      <c r="BH273" s="402"/>
      <c r="BI273" s="402"/>
      <c r="BJ273" s="402"/>
      <c r="BK273" s="402"/>
      <c r="BL273" s="402"/>
      <c r="BM273" s="402"/>
      <c r="BN273" s="402"/>
      <c r="BO273" s="402"/>
      <c r="BP273" s="402"/>
      <c r="BQ273" s="402"/>
      <c r="BR273" s="402"/>
      <c r="BS273" s="402"/>
      <c r="BT273" s="402"/>
      <c r="BU273" s="402"/>
      <c r="BV273" s="402"/>
      <c r="BW273" s="402"/>
      <c r="BX273" s="402"/>
      <c r="BY273" s="402"/>
      <c r="BZ273" s="402"/>
      <c r="CA273" s="402"/>
      <c r="CB273" s="402"/>
      <c r="CC273" s="402"/>
      <c r="CD273" s="402"/>
      <c r="CE273" s="402"/>
      <c r="CF273" s="402"/>
      <c r="CG273" s="402"/>
      <c r="CH273" s="402"/>
      <c r="CI273" s="402"/>
      <c r="CJ273" s="402"/>
      <c r="CK273" s="402"/>
      <c r="CL273" s="402"/>
      <c r="CM273" s="402"/>
      <c r="CN273" s="402"/>
      <c r="CO273" s="402"/>
      <c r="CP273" s="402"/>
      <c r="CQ273" s="402"/>
      <c r="CR273" s="402"/>
      <c r="CS273" s="402"/>
      <c r="CT273" s="402"/>
      <c r="CU273" s="402"/>
      <c r="CV273" s="402"/>
      <c r="CW273" s="402"/>
      <c r="CX273" s="402"/>
      <c r="CY273" s="402"/>
      <c r="CZ273" s="402"/>
      <c r="DA273" s="402"/>
      <c r="DB273" s="402"/>
      <c r="DC273" s="402"/>
      <c r="DD273" s="402"/>
      <c r="DE273" s="402"/>
      <c r="DF273" s="402"/>
      <c r="DG273" s="402"/>
      <c r="DH273" s="402"/>
      <c r="DI273" s="402"/>
      <c r="DJ273" s="402"/>
      <c r="DK273" s="402"/>
      <c r="DL273" s="402"/>
      <c r="DM273" s="402"/>
      <c r="DN273" s="402"/>
      <c r="DO273" s="402"/>
      <c r="DP273" s="402"/>
      <c r="DQ273" s="402"/>
      <c r="DR273" s="402"/>
      <c r="DS273" s="402"/>
      <c r="DT273" s="402"/>
      <c r="DU273" s="402"/>
      <c r="DV273" s="402"/>
      <c r="DW273" s="402"/>
      <c r="DX273" s="402"/>
      <c r="DY273" s="402"/>
      <c r="DZ273" s="402"/>
      <c r="EA273" s="402"/>
      <c r="EB273" s="402"/>
      <c r="EC273" s="402"/>
      <c r="ED273" s="402"/>
      <c r="EE273" s="402"/>
      <c r="EF273" s="402"/>
      <c r="EG273" s="402"/>
      <c r="EH273" s="402"/>
      <c r="EI273" s="402"/>
      <c r="EJ273" s="402"/>
      <c r="EK273" s="402"/>
      <c r="EL273" s="402"/>
      <c r="EM273" s="402"/>
      <c r="EN273" s="402"/>
      <c r="EO273" s="402"/>
      <c r="EP273" s="402"/>
      <c r="EQ273" s="402"/>
      <c r="ER273" s="402"/>
      <c r="ES273" s="402"/>
      <c r="ET273" s="402"/>
      <c r="EU273" s="402"/>
      <c r="EV273" s="402"/>
      <c r="EW273" s="402"/>
      <c r="EX273" s="402"/>
      <c r="EY273" s="402"/>
      <c r="EZ273" s="402"/>
      <c r="FA273" s="402"/>
      <c r="FB273" s="402"/>
      <c r="FC273" s="402"/>
      <c r="FD273" s="402"/>
      <c r="FE273" s="402"/>
      <c r="FF273" s="402"/>
      <c r="FG273" s="402"/>
      <c r="FH273" s="402"/>
      <c r="FI273" s="402"/>
      <c r="FJ273" s="402"/>
      <c r="FK273" s="402"/>
      <c r="FL273" s="402"/>
      <c r="FM273" s="402"/>
      <c r="FN273" s="402"/>
      <c r="FO273" s="402"/>
      <c r="FP273" s="402"/>
      <c r="FQ273" s="402"/>
      <c r="FR273" s="402"/>
      <c r="FS273" s="402"/>
      <c r="FT273" s="402"/>
      <c r="FU273" s="402"/>
      <c r="FV273" s="402"/>
      <c r="FW273" s="402"/>
      <c r="FX273" s="402"/>
      <c r="FY273" s="402"/>
      <c r="FZ273" s="402"/>
      <c r="GA273" s="402"/>
      <c r="GB273" s="402"/>
      <c r="GC273" s="402"/>
      <c r="GD273" s="402"/>
    </row>
    <row r="274" spans="1:186" ht="46.5">
      <c r="A274" s="383">
        <v>2</v>
      </c>
      <c r="B274" s="410" t="s">
        <v>811</v>
      </c>
      <c r="C274" s="392" t="s">
        <v>10</v>
      </c>
      <c r="D274" s="351">
        <v>80.5</v>
      </c>
      <c r="E274" s="351">
        <v>80.5</v>
      </c>
      <c r="F274" s="351"/>
      <c r="G274" s="351"/>
      <c r="H274" s="351"/>
      <c r="I274" s="351"/>
      <c r="J274" s="555" t="s">
        <v>812</v>
      </c>
      <c r="K274" s="379" t="s">
        <v>810</v>
      </c>
      <c r="L274" s="512"/>
      <c r="M274" s="512"/>
      <c r="N274" s="402"/>
      <c r="O274" s="402"/>
      <c r="P274" s="402"/>
      <c r="Q274" s="402"/>
      <c r="R274" s="402"/>
      <c r="S274" s="402"/>
      <c r="T274" s="402"/>
      <c r="U274" s="402"/>
      <c r="V274" s="402"/>
      <c r="W274" s="402"/>
      <c r="X274" s="402"/>
      <c r="Y274" s="402"/>
      <c r="Z274" s="402"/>
      <c r="AA274" s="402"/>
      <c r="AB274" s="402"/>
      <c r="AC274" s="402"/>
      <c r="AD274" s="402"/>
      <c r="AE274" s="402"/>
      <c r="AF274" s="402"/>
      <c r="AG274" s="402"/>
      <c r="AH274" s="402"/>
      <c r="AI274" s="402"/>
      <c r="AJ274" s="402"/>
      <c r="AK274" s="402"/>
      <c r="AL274" s="402"/>
      <c r="AM274" s="402"/>
      <c r="AN274" s="402"/>
      <c r="AO274" s="402"/>
      <c r="AP274" s="402"/>
      <c r="AQ274" s="402"/>
      <c r="AR274" s="402"/>
      <c r="AS274" s="402"/>
      <c r="AT274" s="402"/>
      <c r="AU274" s="402"/>
      <c r="AV274" s="402"/>
      <c r="AW274" s="402"/>
      <c r="AX274" s="402"/>
      <c r="AY274" s="402"/>
      <c r="AZ274" s="402"/>
      <c r="BA274" s="402"/>
      <c r="BB274" s="402"/>
      <c r="BC274" s="402"/>
      <c r="BD274" s="402"/>
      <c r="BE274" s="402"/>
      <c r="BF274" s="402"/>
      <c r="BG274" s="402"/>
      <c r="BH274" s="402"/>
      <c r="BI274" s="402"/>
      <c r="BJ274" s="402"/>
      <c r="BK274" s="402"/>
      <c r="BL274" s="402"/>
      <c r="BM274" s="402"/>
      <c r="BN274" s="402"/>
      <c r="BO274" s="402"/>
      <c r="BP274" s="402"/>
      <c r="BQ274" s="402"/>
      <c r="BR274" s="402"/>
      <c r="BS274" s="402"/>
      <c r="BT274" s="402"/>
      <c r="BU274" s="402"/>
      <c r="BV274" s="402"/>
      <c r="BW274" s="402"/>
      <c r="BX274" s="402"/>
      <c r="BY274" s="402"/>
      <c r="BZ274" s="402"/>
      <c r="CA274" s="402"/>
      <c r="CB274" s="402"/>
      <c r="CC274" s="402"/>
      <c r="CD274" s="402"/>
      <c r="CE274" s="402"/>
      <c r="CF274" s="402"/>
      <c r="CG274" s="402"/>
      <c r="CH274" s="402"/>
      <c r="CI274" s="402"/>
      <c r="CJ274" s="402"/>
      <c r="CK274" s="402"/>
      <c r="CL274" s="402"/>
      <c r="CM274" s="402"/>
      <c r="CN274" s="402"/>
      <c r="CO274" s="402"/>
      <c r="CP274" s="402"/>
      <c r="CQ274" s="402"/>
      <c r="CR274" s="402"/>
      <c r="CS274" s="402"/>
      <c r="CT274" s="402"/>
      <c r="CU274" s="402"/>
      <c r="CV274" s="402"/>
      <c r="CW274" s="402"/>
      <c r="CX274" s="402"/>
      <c r="CY274" s="402"/>
      <c r="CZ274" s="402"/>
      <c r="DA274" s="402"/>
      <c r="DB274" s="402"/>
      <c r="DC274" s="402"/>
      <c r="DD274" s="402"/>
      <c r="DE274" s="402"/>
      <c r="DF274" s="402"/>
      <c r="DG274" s="402"/>
      <c r="DH274" s="402"/>
      <c r="DI274" s="402"/>
      <c r="DJ274" s="402"/>
      <c r="DK274" s="402"/>
      <c r="DL274" s="402"/>
      <c r="DM274" s="402"/>
      <c r="DN274" s="402"/>
      <c r="DO274" s="402"/>
      <c r="DP274" s="402"/>
      <c r="DQ274" s="402"/>
      <c r="DR274" s="402"/>
      <c r="DS274" s="402"/>
      <c r="DT274" s="402"/>
      <c r="DU274" s="402"/>
      <c r="DV274" s="402"/>
      <c r="DW274" s="402"/>
      <c r="DX274" s="402"/>
      <c r="DY274" s="402"/>
      <c r="DZ274" s="402"/>
      <c r="EA274" s="402"/>
      <c r="EB274" s="402"/>
      <c r="EC274" s="402"/>
      <c r="ED274" s="402"/>
      <c r="EE274" s="402"/>
      <c r="EF274" s="402"/>
      <c r="EG274" s="402"/>
      <c r="EH274" s="402"/>
      <c r="EI274" s="402"/>
      <c r="EJ274" s="402"/>
      <c r="EK274" s="402"/>
      <c r="EL274" s="402"/>
      <c r="EM274" s="402"/>
      <c r="EN274" s="402"/>
      <c r="EO274" s="402"/>
      <c r="EP274" s="402"/>
      <c r="EQ274" s="402"/>
      <c r="ER274" s="402"/>
      <c r="ES274" s="402"/>
      <c r="ET274" s="402"/>
      <c r="EU274" s="402"/>
      <c r="EV274" s="402"/>
      <c r="EW274" s="402"/>
      <c r="EX274" s="402"/>
      <c r="EY274" s="402"/>
      <c r="EZ274" s="402"/>
      <c r="FA274" s="402"/>
      <c r="FB274" s="402"/>
      <c r="FC274" s="402"/>
      <c r="FD274" s="402"/>
      <c r="FE274" s="402"/>
      <c r="FF274" s="402"/>
      <c r="FG274" s="402"/>
      <c r="FH274" s="402"/>
      <c r="FI274" s="402"/>
      <c r="FJ274" s="402"/>
      <c r="FK274" s="402"/>
      <c r="FL274" s="402"/>
      <c r="FM274" s="402"/>
      <c r="FN274" s="402"/>
      <c r="FO274" s="402"/>
      <c r="FP274" s="402"/>
      <c r="FQ274" s="402"/>
      <c r="FR274" s="402"/>
      <c r="FS274" s="402"/>
      <c r="FT274" s="402"/>
      <c r="FU274" s="402"/>
      <c r="FV274" s="402"/>
      <c r="FW274" s="402"/>
      <c r="FX274" s="402"/>
      <c r="FY274" s="402"/>
      <c r="FZ274" s="402"/>
      <c r="GA274" s="402"/>
      <c r="GB274" s="402"/>
      <c r="GC274" s="402"/>
      <c r="GD274" s="402"/>
    </row>
    <row r="275" spans="1:186">
      <c r="A275" s="383"/>
      <c r="B275" s="384"/>
      <c r="C275" s="392" t="s">
        <v>10</v>
      </c>
      <c r="D275" s="351">
        <v>52.48</v>
      </c>
      <c r="E275" s="466">
        <f>+SUM(N275:BK275)</f>
        <v>14.83</v>
      </c>
      <c r="F275" s="466"/>
      <c r="G275" s="466"/>
      <c r="H275" s="466"/>
      <c r="I275" s="466"/>
      <c r="J275" s="555" t="s">
        <v>454</v>
      </c>
      <c r="K275" s="379"/>
      <c r="L275" s="512"/>
      <c r="M275" s="512"/>
      <c r="N275" s="402"/>
      <c r="O275" s="402"/>
      <c r="P275" s="402"/>
      <c r="Q275" s="402"/>
      <c r="R275" s="402"/>
      <c r="S275" s="402"/>
      <c r="T275" s="402"/>
      <c r="U275" s="402">
        <v>13.3</v>
      </c>
      <c r="V275" s="402"/>
      <c r="W275" s="402"/>
      <c r="X275" s="402"/>
      <c r="Y275" s="402"/>
      <c r="Z275" s="402"/>
      <c r="AA275" s="402"/>
      <c r="AB275" s="402"/>
      <c r="AC275" s="402"/>
      <c r="AD275" s="402"/>
      <c r="AE275" s="402"/>
      <c r="AF275" s="402"/>
      <c r="AG275" s="402"/>
      <c r="AH275" s="402"/>
      <c r="AI275" s="402"/>
      <c r="AJ275" s="402"/>
      <c r="AK275" s="402"/>
      <c r="AL275" s="402"/>
      <c r="AM275" s="402"/>
      <c r="AN275" s="402"/>
      <c r="AO275" s="402"/>
      <c r="AP275" s="402"/>
      <c r="AQ275" s="402"/>
      <c r="AR275" s="402"/>
      <c r="AS275" s="402"/>
      <c r="AT275" s="402"/>
      <c r="AU275" s="402"/>
      <c r="AV275" s="402"/>
      <c r="AW275" s="402"/>
      <c r="AX275" s="402"/>
      <c r="AY275" s="402"/>
      <c r="AZ275" s="402"/>
      <c r="BA275" s="402">
        <v>1.53</v>
      </c>
      <c r="BB275" s="402"/>
      <c r="BC275" s="402"/>
      <c r="BD275" s="402"/>
      <c r="BE275" s="402"/>
      <c r="BF275" s="402"/>
      <c r="BG275" s="402"/>
      <c r="BH275" s="402"/>
      <c r="BI275" s="402"/>
      <c r="BJ275" s="402"/>
      <c r="BK275" s="402"/>
      <c r="BL275" s="402"/>
      <c r="BM275" s="402"/>
      <c r="BN275" s="402"/>
      <c r="BO275" s="402"/>
      <c r="BP275" s="402"/>
      <c r="BQ275" s="402"/>
      <c r="BR275" s="402"/>
      <c r="BS275" s="402"/>
      <c r="BT275" s="402"/>
      <c r="BU275" s="402"/>
      <c r="BV275" s="402"/>
      <c r="BW275" s="402"/>
      <c r="BX275" s="402"/>
      <c r="BY275" s="402"/>
      <c r="BZ275" s="402"/>
      <c r="CA275" s="402"/>
      <c r="CB275" s="402"/>
      <c r="CC275" s="402"/>
      <c r="CD275" s="402"/>
      <c r="CE275" s="402"/>
      <c r="CF275" s="402"/>
      <c r="CG275" s="402"/>
      <c r="CH275" s="402"/>
      <c r="CI275" s="402"/>
      <c r="CJ275" s="402"/>
      <c r="CK275" s="402"/>
      <c r="CL275" s="402"/>
      <c r="CM275" s="402"/>
      <c r="CN275" s="402"/>
      <c r="CO275" s="402"/>
      <c r="CP275" s="402"/>
      <c r="CQ275" s="402"/>
      <c r="CR275" s="402"/>
      <c r="CS275" s="402"/>
      <c r="CT275" s="402"/>
      <c r="CU275" s="402"/>
      <c r="CV275" s="402"/>
      <c r="CW275" s="402"/>
      <c r="CX275" s="402"/>
      <c r="CY275" s="402"/>
      <c r="CZ275" s="402"/>
      <c r="DA275" s="402"/>
      <c r="DB275" s="402"/>
      <c r="DC275" s="402"/>
      <c r="DD275" s="402"/>
      <c r="DE275" s="402"/>
      <c r="DF275" s="402"/>
      <c r="DG275" s="402"/>
      <c r="DH275" s="402"/>
      <c r="DI275" s="402"/>
      <c r="DJ275" s="402"/>
      <c r="DK275" s="402"/>
      <c r="DL275" s="402"/>
      <c r="DM275" s="402"/>
      <c r="DN275" s="402"/>
      <c r="DO275" s="402"/>
      <c r="DP275" s="402"/>
      <c r="DQ275" s="402"/>
      <c r="DR275" s="402"/>
      <c r="DS275" s="402"/>
      <c r="DT275" s="402"/>
      <c r="DU275" s="402"/>
      <c r="DV275" s="402"/>
      <c r="DW275" s="402"/>
      <c r="DX275" s="402"/>
      <c r="DY275" s="402"/>
      <c r="DZ275" s="402"/>
      <c r="EA275" s="402"/>
      <c r="EB275" s="402"/>
      <c r="EC275" s="402"/>
      <c r="ED275" s="402"/>
      <c r="EE275" s="402"/>
      <c r="EF275" s="402"/>
      <c r="EG275" s="402"/>
      <c r="EH275" s="402"/>
      <c r="EI275" s="402"/>
      <c r="EJ275" s="402"/>
      <c r="EK275" s="402"/>
      <c r="EL275" s="402"/>
      <c r="EM275" s="402"/>
      <c r="EN275" s="402"/>
      <c r="EO275" s="402"/>
      <c r="EP275" s="402"/>
      <c r="EQ275" s="402"/>
      <c r="ER275" s="402"/>
      <c r="ES275" s="402"/>
      <c r="ET275" s="402"/>
      <c r="EU275" s="402"/>
      <c r="EV275" s="402"/>
      <c r="EW275" s="402"/>
      <c r="EX275" s="402"/>
      <c r="EY275" s="402"/>
      <c r="EZ275" s="402"/>
      <c r="FA275" s="402"/>
      <c r="FB275" s="402"/>
      <c r="FC275" s="402"/>
      <c r="FD275" s="402"/>
      <c r="FE275" s="402"/>
      <c r="FF275" s="402"/>
      <c r="FG275" s="402"/>
      <c r="FH275" s="402"/>
      <c r="FI275" s="402"/>
      <c r="FJ275" s="402"/>
      <c r="FK275" s="402"/>
      <c r="FL275" s="402"/>
      <c r="FM275" s="402"/>
      <c r="FN275" s="402"/>
      <c r="FO275" s="402"/>
      <c r="FP275" s="402"/>
      <c r="FQ275" s="402"/>
      <c r="FR275" s="402"/>
      <c r="FS275" s="402"/>
      <c r="FT275" s="402"/>
      <c r="FU275" s="402"/>
      <c r="FV275" s="402"/>
      <c r="FW275" s="402"/>
      <c r="FX275" s="402"/>
      <c r="FY275" s="402"/>
      <c r="FZ275" s="402"/>
      <c r="GA275" s="402"/>
      <c r="GB275" s="402"/>
      <c r="GC275" s="402"/>
      <c r="GD275" s="402"/>
    </row>
    <row r="276" spans="1:186">
      <c r="A276" s="383"/>
      <c r="B276" s="384"/>
      <c r="C276" s="392" t="s">
        <v>10</v>
      </c>
      <c r="D276" s="351">
        <v>23.84</v>
      </c>
      <c r="E276" s="466">
        <f>+SUM(N276:BK276)</f>
        <v>0.11</v>
      </c>
      <c r="F276" s="466"/>
      <c r="G276" s="466"/>
      <c r="H276" s="466"/>
      <c r="I276" s="466"/>
      <c r="J276" s="555" t="s">
        <v>477</v>
      </c>
      <c r="K276" s="379"/>
      <c r="L276" s="512"/>
      <c r="M276" s="512"/>
      <c r="N276" s="402"/>
      <c r="O276" s="402"/>
      <c r="P276" s="402"/>
      <c r="Q276" s="402"/>
      <c r="R276" s="402"/>
      <c r="S276" s="402"/>
      <c r="T276" s="402"/>
      <c r="U276" s="402">
        <v>0.11</v>
      </c>
      <c r="V276" s="402"/>
      <c r="W276" s="402"/>
      <c r="X276" s="402"/>
      <c r="Y276" s="402"/>
      <c r="Z276" s="402"/>
      <c r="AA276" s="402"/>
      <c r="AB276" s="402"/>
      <c r="AC276" s="402"/>
      <c r="AD276" s="402"/>
      <c r="AE276" s="402"/>
      <c r="AF276" s="402"/>
      <c r="AG276" s="402"/>
      <c r="AH276" s="402"/>
      <c r="AI276" s="402"/>
      <c r="AJ276" s="402"/>
      <c r="AK276" s="402"/>
      <c r="AL276" s="402"/>
      <c r="AM276" s="402"/>
      <c r="AN276" s="402"/>
      <c r="AO276" s="402"/>
      <c r="AP276" s="402"/>
      <c r="AQ276" s="402"/>
      <c r="AR276" s="402"/>
      <c r="AS276" s="402"/>
      <c r="AT276" s="402"/>
      <c r="AU276" s="402"/>
      <c r="AV276" s="402"/>
      <c r="AW276" s="402"/>
      <c r="AX276" s="402"/>
      <c r="AY276" s="402"/>
      <c r="AZ276" s="402"/>
      <c r="BA276" s="402"/>
      <c r="BB276" s="402"/>
      <c r="BC276" s="402"/>
      <c r="BD276" s="402"/>
      <c r="BE276" s="402"/>
      <c r="BF276" s="402"/>
      <c r="BG276" s="402"/>
      <c r="BH276" s="402"/>
      <c r="BI276" s="402"/>
      <c r="BJ276" s="402"/>
      <c r="BK276" s="402"/>
      <c r="BL276" s="402"/>
      <c r="BM276" s="402"/>
      <c r="BN276" s="402"/>
      <c r="BO276" s="402"/>
      <c r="BP276" s="402"/>
      <c r="BQ276" s="402"/>
      <c r="BR276" s="402"/>
      <c r="BS276" s="402"/>
      <c r="BT276" s="402"/>
      <c r="BU276" s="402"/>
      <c r="BV276" s="402"/>
      <c r="BW276" s="402"/>
      <c r="BX276" s="402"/>
      <c r="BY276" s="402"/>
      <c r="BZ276" s="402"/>
      <c r="CA276" s="402"/>
      <c r="CB276" s="402"/>
      <c r="CC276" s="402"/>
      <c r="CD276" s="402"/>
      <c r="CE276" s="402"/>
      <c r="CF276" s="402"/>
      <c r="CG276" s="402"/>
      <c r="CH276" s="402"/>
      <c r="CI276" s="402"/>
      <c r="CJ276" s="402"/>
      <c r="CK276" s="402"/>
      <c r="CL276" s="402"/>
      <c r="CM276" s="402"/>
      <c r="CN276" s="402"/>
      <c r="CO276" s="402"/>
      <c r="CP276" s="402"/>
      <c r="CQ276" s="402"/>
      <c r="CR276" s="402"/>
      <c r="CS276" s="402"/>
      <c r="CT276" s="402"/>
      <c r="CU276" s="402"/>
      <c r="CV276" s="402"/>
      <c r="CW276" s="402"/>
      <c r="CX276" s="402"/>
      <c r="CY276" s="402"/>
      <c r="CZ276" s="402"/>
      <c r="DA276" s="402"/>
      <c r="DB276" s="402"/>
      <c r="DC276" s="402"/>
      <c r="DD276" s="402"/>
      <c r="DE276" s="402"/>
      <c r="DF276" s="402"/>
      <c r="DG276" s="402"/>
      <c r="DH276" s="402"/>
      <c r="DI276" s="402"/>
      <c r="DJ276" s="402"/>
      <c r="DK276" s="402"/>
      <c r="DL276" s="402"/>
      <c r="DM276" s="402"/>
      <c r="DN276" s="402"/>
      <c r="DO276" s="402"/>
      <c r="DP276" s="402"/>
      <c r="DQ276" s="402"/>
      <c r="DR276" s="402"/>
      <c r="DS276" s="402"/>
      <c r="DT276" s="402"/>
      <c r="DU276" s="402"/>
      <c r="DV276" s="402"/>
      <c r="DW276" s="402"/>
      <c r="DX276" s="402"/>
      <c r="DY276" s="402"/>
      <c r="DZ276" s="402"/>
      <c r="EA276" s="402"/>
      <c r="EB276" s="402"/>
      <c r="EC276" s="402"/>
      <c r="ED276" s="402"/>
      <c r="EE276" s="402"/>
      <c r="EF276" s="402"/>
      <c r="EG276" s="402"/>
      <c r="EH276" s="402"/>
      <c r="EI276" s="402"/>
      <c r="EJ276" s="402"/>
      <c r="EK276" s="402"/>
      <c r="EL276" s="402"/>
      <c r="EM276" s="402"/>
      <c r="EN276" s="402"/>
      <c r="EO276" s="402"/>
      <c r="EP276" s="402"/>
      <c r="EQ276" s="402"/>
      <c r="ER276" s="402"/>
      <c r="ES276" s="402"/>
      <c r="ET276" s="402"/>
      <c r="EU276" s="402"/>
      <c r="EV276" s="402"/>
      <c r="EW276" s="402"/>
      <c r="EX276" s="402"/>
      <c r="EY276" s="402"/>
      <c r="EZ276" s="402"/>
      <c r="FA276" s="402"/>
      <c r="FB276" s="402"/>
      <c r="FC276" s="402"/>
      <c r="FD276" s="402"/>
      <c r="FE276" s="402"/>
      <c r="FF276" s="402"/>
      <c r="FG276" s="402"/>
      <c r="FH276" s="402"/>
      <c r="FI276" s="402"/>
      <c r="FJ276" s="402"/>
      <c r="FK276" s="402"/>
      <c r="FL276" s="402"/>
      <c r="FM276" s="402"/>
      <c r="FN276" s="402"/>
      <c r="FO276" s="402"/>
      <c r="FP276" s="402"/>
      <c r="FQ276" s="402"/>
      <c r="FR276" s="402"/>
      <c r="FS276" s="402"/>
      <c r="FT276" s="402"/>
      <c r="FU276" s="402"/>
      <c r="FV276" s="402"/>
      <c r="FW276" s="402"/>
      <c r="FX276" s="402"/>
      <c r="FY276" s="402"/>
      <c r="FZ276" s="402"/>
      <c r="GA276" s="402"/>
      <c r="GB276" s="402"/>
      <c r="GC276" s="402"/>
      <c r="GD276" s="402"/>
    </row>
    <row r="277" spans="1:186">
      <c r="A277" s="383"/>
      <c r="B277" s="410"/>
      <c r="C277" s="411" t="s">
        <v>10</v>
      </c>
      <c r="D277" s="359">
        <v>16.440000000000001</v>
      </c>
      <c r="E277" s="476">
        <f>+SUM(K277:BJ277)</f>
        <v>16.440000000000001</v>
      </c>
      <c r="F277" s="476"/>
      <c r="G277" s="476"/>
      <c r="H277" s="476"/>
      <c r="I277" s="476"/>
      <c r="J277" s="555" t="s">
        <v>259</v>
      </c>
      <c r="K277" s="379"/>
      <c r="L277" s="512"/>
      <c r="M277" s="512"/>
      <c r="N277" s="402"/>
      <c r="O277" s="402"/>
      <c r="P277" s="402"/>
      <c r="Q277" s="402"/>
      <c r="R277" s="402"/>
      <c r="S277" s="402"/>
      <c r="T277" s="402"/>
      <c r="U277" s="402">
        <v>16.440000000000001</v>
      </c>
      <c r="V277" s="402"/>
      <c r="W277" s="402"/>
      <c r="X277" s="402"/>
      <c r="Y277" s="402"/>
      <c r="Z277" s="402"/>
      <c r="AA277" s="402"/>
      <c r="AB277" s="402"/>
      <c r="AC277" s="402"/>
      <c r="AD277" s="402"/>
      <c r="AE277" s="402"/>
      <c r="AF277" s="402"/>
      <c r="AG277" s="402"/>
      <c r="AH277" s="402"/>
      <c r="AI277" s="402"/>
      <c r="AJ277" s="402"/>
      <c r="AK277" s="402"/>
      <c r="AL277" s="402"/>
      <c r="AM277" s="402"/>
      <c r="AN277" s="402"/>
      <c r="AO277" s="402"/>
      <c r="AP277" s="402"/>
      <c r="AQ277" s="402"/>
      <c r="AR277" s="402"/>
      <c r="AS277" s="402"/>
      <c r="AT277" s="402"/>
      <c r="AU277" s="402"/>
      <c r="AV277" s="402"/>
      <c r="AW277" s="402"/>
      <c r="AX277" s="402"/>
      <c r="AY277" s="402"/>
      <c r="AZ277" s="402"/>
      <c r="BA277" s="402"/>
      <c r="BB277" s="402"/>
      <c r="BC277" s="402"/>
      <c r="BD277" s="402"/>
      <c r="BE277" s="402"/>
      <c r="BF277" s="402"/>
      <c r="BG277" s="402"/>
      <c r="BH277" s="402"/>
      <c r="BI277" s="402"/>
      <c r="BJ277" s="402"/>
      <c r="BK277" s="402"/>
      <c r="BL277" s="402"/>
      <c r="BM277" s="402"/>
      <c r="BN277" s="402"/>
      <c r="BO277" s="402"/>
      <c r="BP277" s="402"/>
      <c r="BQ277" s="402"/>
      <c r="BR277" s="402"/>
      <c r="BS277" s="402"/>
      <c r="BT277" s="402"/>
      <c r="BU277" s="402"/>
      <c r="BV277" s="402"/>
      <c r="BW277" s="402"/>
      <c r="BX277" s="402"/>
      <c r="BY277" s="402"/>
      <c r="BZ277" s="402"/>
      <c r="CA277" s="402"/>
      <c r="CB277" s="402"/>
      <c r="CC277" s="402"/>
      <c r="CD277" s="402"/>
      <c r="CE277" s="402"/>
      <c r="CF277" s="402"/>
      <c r="CG277" s="402"/>
      <c r="CH277" s="402"/>
      <c r="CI277" s="402"/>
      <c r="CJ277" s="402"/>
      <c r="CK277" s="402"/>
      <c r="CL277" s="402"/>
      <c r="CM277" s="402"/>
      <c r="CN277" s="402"/>
      <c r="CO277" s="402"/>
      <c r="CP277" s="402"/>
      <c r="CQ277" s="402"/>
      <c r="CR277" s="402"/>
      <c r="CS277" s="402"/>
      <c r="CT277" s="402"/>
      <c r="CU277" s="402"/>
      <c r="CV277" s="402"/>
      <c r="CW277" s="402"/>
      <c r="CX277" s="402"/>
      <c r="CY277" s="402"/>
      <c r="CZ277" s="402"/>
      <c r="DA277" s="402"/>
      <c r="DB277" s="402"/>
      <c r="DC277" s="402"/>
      <c r="DD277" s="402"/>
      <c r="DE277" s="402"/>
      <c r="DF277" s="402"/>
      <c r="DG277" s="402"/>
      <c r="DH277" s="402"/>
      <c r="DI277" s="402"/>
      <c r="DJ277" s="402"/>
      <c r="DK277" s="402"/>
      <c r="DL277" s="402"/>
      <c r="DM277" s="402"/>
      <c r="DN277" s="402"/>
      <c r="DO277" s="402"/>
      <c r="DP277" s="402"/>
      <c r="DQ277" s="402"/>
      <c r="DR277" s="402"/>
      <c r="DS277" s="402"/>
      <c r="DT277" s="402"/>
      <c r="DU277" s="402"/>
      <c r="DV277" s="402"/>
      <c r="DW277" s="402"/>
      <c r="DX277" s="402"/>
      <c r="DY277" s="402"/>
      <c r="DZ277" s="402"/>
      <c r="EA277" s="402"/>
      <c r="EB277" s="402"/>
      <c r="EC277" s="402"/>
      <c r="ED277" s="402"/>
      <c r="EE277" s="402"/>
      <c r="EF277" s="402"/>
      <c r="EG277" s="402"/>
      <c r="EH277" s="402"/>
      <c r="EI277" s="402"/>
      <c r="EJ277" s="402"/>
      <c r="EK277" s="402"/>
      <c r="EL277" s="402"/>
      <c r="EM277" s="402"/>
      <c r="EN277" s="402"/>
      <c r="EO277" s="402"/>
      <c r="EP277" s="402"/>
      <c r="EQ277" s="402"/>
      <c r="ER277" s="402"/>
      <c r="ES277" s="402"/>
      <c r="ET277" s="402"/>
      <c r="EU277" s="402"/>
      <c r="EV277" s="402"/>
      <c r="EW277" s="402"/>
      <c r="EX277" s="402"/>
      <c r="EY277" s="402"/>
      <c r="EZ277" s="402"/>
      <c r="FA277" s="402"/>
      <c r="FB277" s="402"/>
      <c r="FC277" s="402"/>
      <c r="FD277" s="402"/>
      <c r="FE277" s="402"/>
      <c r="FF277" s="402"/>
      <c r="FG277" s="402"/>
      <c r="FH277" s="402"/>
      <c r="FI277" s="402"/>
      <c r="FJ277" s="402"/>
      <c r="FK277" s="402"/>
      <c r="FL277" s="402"/>
      <c r="FM277" s="402"/>
      <c r="FN277" s="402"/>
      <c r="FO277" s="402"/>
      <c r="FP277" s="402"/>
      <c r="FQ277" s="402"/>
      <c r="FR277" s="402"/>
      <c r="FS277" s="402"/>
      <c r="FT277" s="402"/>
      <c r="FU277" s="402"/>
      <c r="FV277" s="402"/>
      <c r="FW277" s="402"/>
      <c r="FX277" s="402"/>
      <c r="FY277" s="402"/>
      <c r="FZ277" s="402"/>
      <c r="GA277" s="402"/>
      <c r="GB277" s="402"/>
      <c r="GC277" s="402"/>
      <c r="GD277" s="402"/>
    </row>
    <row r="278" spans="1:186" ht="26">
      <c r="A278" s="383">
        <v>3</v>
      </c>
      <c r="B278" s="421" t="s">
        <v>813</v>
      </c>
      <c r="C278" s="392" t="s">
        <v>10</v>
      </c>
      <c r="D278" s="351">
        <v>0.7</v>
      </c>
      <c r="E278" s="466">
        <f t="shared" ref="E278:E302" si="14">+SUM(N278:BK278)</f>
        <v>0</v>
      </c>
      <c r="F278" s="466"/>
      <c r="G278" s="466"/>
      <c r="H278" s="466"/>
      <c r="I278" s="466"/>
      <c r="J278" s="555" t="s">
        <v>265</v>
      </c>
      <c r="K278" s="379" t="s">
        <v>814</v>
      </c>
      <c r="L278" s="512"/>
      <c r="M278" s="512"/>
      <c r="N278" s="402"/>
      <c r="O278" s="402"/>
      <c r="P278" s="402"/>
      <c r="Q278" s="402"/>
      <c r="R278" s="402"/>
      <c r="S278" s="402"/>
      <c r="T278" s="402"/>
      <c r="U278" s="402"/>
      <c r="V278" s="402"/>
      <c r="W278" s="402"/>
      <c r="X278" s="402"/>
      <c r="Y278" s="402"/>
      <c r="Z278" s="402"/>
      <c r="AA278" s="402"/>
      <c r="AB278" s="402"/>
      <c r="AC278" s="402"/>
      <c r="AD278" s="402"/>
      <c r="AE278" s="402"/>
      <c r="AF278" s="402"/>
      <c r="AG278" s="402"/>
      <c r="AH278" s="402"/>
      <c r="AI278" s="402"/>
      <c r="AJ278" s="402"/>
      <c r="AK278" s="402"/>
      <c r="AL278" s="402"/>
      <c r="AM278" s="402"/>
      <c r="AN278" s="402"/>
      <c r="AO278" s="402"/>
      <c r="AP278" s="402"/>
      <c r="AQ278" s="402"/>
      <c r="AR278" s="402"/>
      <c r="AS278" s="402"/>
      <c r="AT278" s="402"/>
      <c r="AU278" s="402"/>
      <c r="AV278" s="402"/>
      <c r="AW278" s="402"/>
      <c r="AX278" s="402"/>
      <c r="AY278" s="402"/>
      <c r="AZ278" s="402"/>
      <c r="BA278" s="402"/>
      <c r="BB278" s="402"/>
      <c r="BC278" s="402"/>
      <c r="BD278" s="402"/>
      <c r="BE278" s="402"/>
      <c r="BF278" s="402"/>
      <c r="BG278" s="402"/>
      <c r="BH278" s="402"/>
      <c r="BI278" s="402"/>
      <c r="BJ278" s="402"/>
      <c r="BK278" s="402"/>
      <c r="BL278" s="402"/>
      <c r="BM278" s="402"/>
      <c r="BN278" s="402"/>
      <c r="BO278" s="402"/>
      <c r="BP278" s="402"/>
      <c r="BQ278" s="402"/>
      <c r="BR278" s="402"/>
      <c r="BS278" s="402"/>
      <c r="BT278" s="402"/>
      <c r="BU278" s="402"/>
      <c r="BV278" s="402"/>
      <c r="BW278" s="402"/>
      <c r="BX278" s="402"/>
      <c r="BY278" s="402"/>
      <c r="BZ278" s="402"/>
      <c r="CA278" s="402"/>
      <c r="CB278" s="402"/>
      <c r="CC278" s="402"/>
      <c r="CD278" s="402"/>
      <c r="CE278" s="402"/>
      <c r="CF278" s="402"/>
      <c r="CG278" s="402"/>
      <c r="CH278" s="402"/>
      <c r="CI278" s="402"/>
      <c r="CJ278" s="402"/>
      <c r="CK278" s="402"/>
      <c r="CL278" s="402"/>
      <c r="CM278" s="402"/>
      <c r="CN278" s="402"/>
      <c r="CO278" s="402"/>
      <c r="CP278" s="402"/>
      <c r="CQ278" s="402"/>
      <c r="CR278" s="402"/>
      <c r="CS278" s="402"/>
      <c r="CT278" s="402"/>
      <c r="CU278" s="402"/>
      <c r="CV278" s="402"/>
      <c r="CW278" s="402"/>
      <c r="CX278" s="402"/>
      <c r="CY278" s="402"/>
      <c r="CZ278" s="402"/>
      <c r="DA278" s="402"/>
      <c r="DB278" s="402"/>
      <c r="DC278" s="402"/>
      <c r="DD278" s="402"/>
      <c r="DE278" s="402"/>
      <c r="DF278" s="402"/>
      <c r="DG278" s="402"/>
      <c r="DH278" s="402"/>
      <c r="DI278" s="402"/>
      <c r="DJ278" s="402"/>
      <c r="DK278" s="402"/>
      <c r="DL278" s="402"/>
      <c r="DM278" s="402"/>
      <c r="DN278" s="402"/>
      <c r="DO278" s="402"/>
      <c r="DP278" s="402"/>
      <c r="DQ278" s="402"/>
      <c r="DR278" s="402"/>
      <c r="DS278" s="402"/>
      <c r="DT278" s="402"/>
      <c r="DU278" s="402"/>
      <c r="DV278" s="402"/>
      <c r="DW278" s="402"/>
      <c r="DX278" s="402"/>
      <c r="DY278" s="402"/>
      <c r="DZ278" s="402"/>
      <c r="EA278" s="402"/>
      <c r="EB278" s="402"/>
      <c r="EC278" s="402"/>
      <c r="ED278" s="402"/>
      <c r="EE278" s="402"/>
      <c r="EF278" s="402"/>
      <c r="EG278" s="402"/>
      <c r="EH278" s="402"/>
      <c r="EI278" s="402"/>
      <c r="EJ278" s="402"/>
      <c r="EK278" s="402"/>
      <c r="EL278" s="402"/>
      <c r="EM278" s="402"/>
      <c r="EN278" s="402"/>
      <c r="EO278" s="402"/>
      <c r="EP278" s="402"/>
      <c r="EQ278" s="402"/>
      <c r="ER278" s="402"/>
      <c r="ES278" s="402"/>
      <c r="ET278" s="402"/>
      <c r="EU278" s="402"/>
      <c r="EV278" s="402"/>
      <c r="EW278" s="402"/>
      <c r="EX278" s="402"/>
      <c r="EY278" s="402"/>
      <c r="EZ278" s="402"/>
      <c r="FA278" s="402"/>
      <c r="FB278" s="402"/>
      <c r="FC278" s="402"/>
      <c r="FD278" s="402"/>
      <c r="FE278" s="402"/>
      <c r="FF278" s="402"/>
      <c r="FG278" s="402"/>
      <c r="FH278" s="402"/>
      <c r="FI278" s="402"/>
      <c r="FJ278" s="402"/>
      <c r="FK278" s="402"/>
      <c r="FL278" s="402"/>
      <c r="FM278" s="402"/>
      <c r="FN278" s="402"/>
      <c r="FO278" s="402"/>
      <c r="FP278" s="402"/>
      <c r="FQ278" s="402"/>
      <c r="FR278" s="402"/>
      <c r="FS278" s="402"/>
      <c r="FT278" s="402"/>
      <c r="FU278" s="402"/>
      <c r="FV278" s="402"/>
      <c r="FW278" s="402"/>
      <c r="FX278" s="402"/>
      <c r="FY278" s="402"/>
      <c r="FZ278" s="402"/>
      <c r="GA278" s="402"/>
      <c r="GB278" s="402"/>
      <c r="GC278" s="402"/>
      <c r="GD278" s="402"/>
    </row>
    <row r="279" spans="1:186" ht="46.5">
      <c r="A279" s="383">
        <v>4</v>
      </c>
      <c r="B279" s="348" t="s">
        <v>815</v>
      </c>
      <c r="C279" s="360" t="s">
        <v>10</v>
      </c>
      <c r="D279" s="351">
        <v>7.0000000000000007E-2</v>
      </c>
      <c r="E279" s="466">
        <f t="shared" si="14"/>
        <v>7.0000000000000007E-2</v>
      </c>
      <c r="F279" s="466"/>
      <c r="G279" s="466"/>
      <c r="H279" s="466"/>
      <c r="I279" s="466"/>
      <c r="J279" s="555" t="s">
        <v>427</v>
      </c>
      <c r="K279" s="379"/>
      <c r="L279" s="512"/>
      <c r="M279" s="512"/>
      <c r="N279" s="402"/>
      <c r="O279" s="402"/>
      <c r="P279" s="402"/>
      <c r="Q279" s="402"/>
      <c r="R279" s="402">
        <v>7.0000000000000007E-2</v>
      </c>
      <c r="S279" s="402"/>
      <c r="T279" s="402"/>
      <c r="U279" s="402"/>
      <c r="V279" s="402"/>
      <c r="W279" s="402"/>
      <c r="X279" s="402"/>
      <c r="Y279" s="402"/>
      <c r="Z279" s="402"/>
      <c r="AA279" s="402"/>
      <c r="AB279" s="402"/>
      <c r="AC279" s="402"/>
      <c r="AD279" s="402"/>
      <c r="AE279" s="402"/>
      <c r="AF279" s="402"/>
      <c r="AG279" s="402"/>
      <c r="AH279" s="402"/>
      <c r="AI279" s="402"/>
      <c r="AJ279" s="402"/>
      <c r="AK279" s="402"/>
      <c r="AL279" s="402"/>
      <c r="AM279" s="402"/>
      <c r="AN279" s="402"/>
      <c r="AO279" s="402"/>
      <c r="AP279" s="402"/>
      <c r="AQ279" s="402"/>
      <c r="AR279" s="402"/>
      <c r="AS279" s="402"/>
      <c r="AT279" s="402"/>
      <c r="AU279" s="402"/>
      <c r="AV279" s="402"/>
      <c r="AW279" s="402"/>
      <c r="AX279" s="402"/>
      <c r="AY279" s="402"/>
      <c r="AZ279" s="402"/>
      <c r="BA279" s="402"/>
      <c r="BB279" s="402"/>
      <c r="BC279" s="402"/>
      <c r="BD279" s="402"/>
      <c r="BE279" s="402"/>
      <c r="BF279" s="402"/>
      <c r="BG279" s="402"/>
      <c r="BH279" s="402"/>
      <c r="BI279" s="402"/>
      <c r="BJ279" s="402"/>
      <c r="BK279" s="402"/>
      <c r="BL279" s="402"/>
      <c r="BM279" s="402"/>
      <c r="BN279" s="402"/>
      <c r="BO279" s="402"/>
      <c r="BP279" s="402"/>
      <c r="BQ279" s="402"/>
      <c r="BR279" s="402"/>
      <c r="BS279" s="402"/>
      <c r="BT279" s="402"/>
      <c r="BU279" s="402"/>
      <c r="BV279" s="402"/>
      <c r="BW279" s="402"/>
      <c r="BX279" s="402"/>
      <c r="BY279" s="402"/>
      <c r="BZ279" s="402"/>
      <c r="CA279" s="402"/>
      <c r="CB279" s="402"/>
      <c r="CC279" s="402"/>
      <c r="CD279" s="402"/>
      <c r="CE279" s="402"/>
      <c r="CF279" s="402"/>
      <c r="CG279" s="402"/>
      <c r="CH279" s="402"/>
      <c r="CI279" s="402"/>
      <c r="CJ279" s="402"/>
      <c r="CK279" s="402"/>
      <c r="CL279" s="402"/>
      <c r="CM279" s="402"/>
      <c r="CN279" s="402"/>
      <c r="CO279" s="402"/>
      <c r="CP279" s="402"/>
      <c r="CQ279" s="402"/>
      <c r="CR279" s="402"/>
      <c r="CS279" s="402"/>
      <c r="CT279" s="402"/>
      <c r="CU279" s="402"/>
      <c r="CV279" s="402"/>
      <c r="CW279" s="402"/>
      <c r="CX279" s="402"/>
      <c r="CY279" s="402"/>
      <c r="CZ279" s="402"/>
      <c r="DA279" s="402"/>
      <c r="DB279" s="402"/>
      <c r="DC279" s="402"/>
      <c r="DD279" s="402"/>
      <c r="DE279" s="402"/>
      <c r="DF279" s="402"/>
      <c r="DG279" s="402"/>
      <c r="DH279" s="402"/>
      <c r="DI279" s="402"/>
      <c r="DJ279" s="402"/>
      <c r="DK279" s="402"/>
      <c r="DL279" s="402"/>
      <c r="DM279" s="402"/>
      <c r="DN279" s="402"/>
      <c r="DO279" s="402"/>
      <c r="DP279" s="402"/>
      <c r="DQ279" s="402"/>
      <c r="DR279" s="402"/>
      <c r="DS279" s="402"/>
      <c r="DT279" s="402"/>
      <c r="DU279" s="402"/>
      <c r="DV279" s="402"/>
      <c r="DW279" s="402"/>
      <c r="DX279" s="402"/>
      <c r="DY279" s="402"/>
      <c r="DZ279" s="402"/>
      <c r="EA279" s="402"/>
      <c r="EB279" s="402"/>
      <c r="EC279" s="402"/>
      <c r="ED279" s="402"/>
      <c r="EE279" s="402"/>
      <c r="EF279" s="402"/>
      <c r="EG279" s="402"/>
      <c r="EH279" s="402"/>
      <c r="EI279" s="402"/>
      <c r="EJ279" s="402"/>
      <c r="EK279" s="402"/>
      <c r="EL279" s="402"/>
      <c r="EM279" s="402"/>
      <c r="EN279" s="402"/>
      <c r="EO279" s="402"/>
      <c r="EP279" s="402"/>
      <c r="EQ279" s="402"/>
      <c r="ER279" s="402"/>
      <c r="ES279" s="402"/>
      <c r="ET279" s="402"/>
      <c r="EU279" s="402"/>
      <c r="EV279" s="402"/>
      <c r="EW279" s="402"/>
      <c r="EX279" s="402"/>
      <c r="EY279" s="402"/>
      <c r="EZ279" s="402"/>
      <c r="FA279" s="402"/>
      <c r="FB279" s="402"/>
      <c r="FC279" s="402"/>
      <c r="FD279" s="402"/>
      <c r="FE279" s="402"/>
      <c r="FF279" s="402"/>
      <c r="FG279" s="402"/>
      <c r="FH279" s="402"/>
      <c r="FI279" s="402"/>
      <c r="FJ279" s="402"/>
      <c r="FK279" s="402"/>
      <c r="FL279" s="402"/>
      <c r="FM279" s="402"/>
      <c r="FN279" s="402"/>
      <c r="FO279" s="402"/>
      <c r="FP279" s="402"/>
      <c r="FQ279" s="402"/>
      <c r="FR279" s="402"/>
      <c r="FS279" s="402"/>
      <c r="FT279" s="402"/>
      <c r="FU279" s="402"/>
      <c r="FV279" s="402"/>
      <c r="FW279" s="402"/>
      <c r="FX279" s="402"/>
      <c r="FY279" s="402"/>
      <c r="FZ279" s="402"/>
      <c r="GA279" s="402"/>
      <c r="GB279" s="402"/>
      <c r="GC279" s="402"/>
      <c r="GD279" s="402"/>
    </row>
    <row r="280" spans="1:186" ht="31">
      <c r="A280" s="383">
        <v>5</v>
      </c>
      <c r="B280" s="384" t="s">
        <v>816</v>
      </c>
      <c r="C280" s="392" t="s">
        <v>11</v>
      </c>
      <c r="D280" s="351">
        <v>1</v>
      </c>
      <c r="E280" s="466">
        <f t="shared" si="14"/>
        <v>1</v>
      </c>
      <c r="F280" s="466"/>
      <c r="G280" s="466"/>
      <c r="H280" s="466"/>
      <c r="I280" s="466"/>
      <c r="J280" s="555" t="s">
        <v>265</v>
      </c>
      <c r="K280" s="379" t="s">
        <v>817</v>
      </c>
      <c r="L280" s="512"/>
      <c r="M280" s="512"/>
      <c r="N280" s="402"/>
      <c r="O280" s="402">
        <v>1</v>
      </c>
      <c r="P280" s="402"/>
      <c r="Q280" s="402"/>
      <c r="R280" s="402"/>
      <c r="S280" s="402"/>
      <c r="T280" s="402"/>
      <c r="U280" s="402"/>
      <c r="V280" s="402"/>
      <c r="W280" s="402"/>
      <c r="X280" s="402"/>
      <c r="Y280" s="402"/>
      <c r="Z280" s="402"/>
      <c r="AA280" s="402"/>
      <c r="AB280" s="402"/>
      <c r="AC280" s="402"/>
      <c r="AD280" s="402"/>
      <c r="AE280" s="402"/>
      <c r="AF280" s="402"/>
      <c r="AG280" s="402"/>
      <c r="AH280" s="402"/>
      <c r="AI280" s="402"/>
      <c r="AJ280" s="402"/>
      <c r="AK280" s="402"/>
      <c r="AL280" s="402"/>
      <c r="AM280" s="402"/>
      <c r="AN280" s="402"/>
      <c r="AO280" s="402"/>
      <c r="AP280" s="402"/>
      <c r="AQ280" s="402"/>
      <c r="AR280" s="402"/>
      <c r="AS280" s="402"/>
      <c r="AT280" s="402"/>
      <c r="AU280" s="402"/>
      <c r="AV280" s="402"/>
      <c r="AW280" s="402"/>
      <c r="AX280" s="402"/>
      <c r="AY280" s="402"/>
      <c r="AZ280" s="402"/>
      <c r="BA280" s="402"/>
      <c r="BB280" s="402"/>
      <c r="BC280" s="402"/>
      <c r="BD280" s="402"/>
      <c r="BE280" s="402"/>
      <c r="BF280" s="402"/>
      <c r="BG280" s="402"/>
      <c r="BH280" s="402"/>
      <c r="BI280" s="402"/>
      <c r="BJ280" s="402"/>
      <c r="BK280" s="402"/>
      <c r="BL280" s="402"/>
      <c r="BM280" s="402"/>
      <c r="BN280" s="402"/>
      <c r="BO280" s="402"/>
      <c r="BP280" s="402"/>
      <c r="BQ280" s="402"/>
      <c r="BR280" s="402"/>
      <c r="BS280" s="402"/>
      <c r="BT280" s="402"/>
      <c r="BU280" s="402"/>
      <c r="BV280" s="402"/>
      <c r="BW280" s="402"/>
      <c r="BX280" s="402"/>
      <c r="BY280" s="402"/>
      <c r="BZ280" s="402"/>
      <c r="CA280" s="402"/>
      <c r="CB280" s="402"/>
      <c r="CC280" s="402"/>
      <c r="CD280" s="402"/>
      <c r="CE280" s="402"/>
      <c r="CF280" s="402"/>
      <c r="CG280" s="402"/>
      <c r="CH280" s="402"/>
      <c r="CI280" s="402"/>
      <c r="CJ280" s="402"/>
      <c r="CK280" s="402"/>
      <c r="CL280" s="402"/>
      <c r="CM280" s="402"/>
      <c r="CN280" s="402"/>
      <c r="CO280" s="402"/>
      <c r="CP280" s="402"/>
      <c r="CQ280" s="402"/>
      <c r="CR280" s="402"/>
      <c r="CS280" s="402"/>
      <c r="CT280" s="402"/>
      <c r="CU280" s="402"/>
      <c r="CV280" s="402"/>
      <c r="CW280" s="402"/>
      <c r="CX280" s="402"/>
      <c r="CY280" s="402"/>
      <c r="CZ280" s="402"/>
      <c r="DA280" s="402"/>
      <c r="DB280" s="402"/>
      <c r="DC280" s="402"/>
      <c r="DD280" s="402"/>
      <c r="DE280" s="402"/>
      <c r="DF280" s="402"/>
      <c r="DG280" s="402"/>
      <c r="DH280" s="402"/>
      <c r="DI280" s="402"/>
      <c r="DJ280" s="402"/>
      <c r="DK280" s="402"/>
      <c r="DL280" s="402"/>
      <c r="DM280" s="402"/>
      <c r="DN280" s="402"/>
      <c r="DO280" s="402"/>
      <c r="DP280" s="402"/>
      <c r="DQ280" s="402"/>
      <c r="DR280" s="402"/>
      <c r="DS280" s="402"/>
      <c r="DT280" s="402"/>
      <c r="DU280" s="402"/>
      <c r="DV280" s="402"/>
      <c r="DW280" s="402"/>
      <c r="DX280" s="402"/>
      <c r="DY280" s="402"/>
      <c r="DZ280" s="402"/>
      <c r="EA280" s="402"/>
      <c r="EB280" s="402"/>
      <c r="EC280" s="402"/>
      <c r="ED280" s="402"/>
      <c r="EE280" s="402"/>
      <c r="EF280" s="402"/>
      <c r="EG280" s="402"/>
      <c r="EH280" s="402"/>
      <c r="EI280" s="402"/>
      <c r="EJ280" s="402"/>
      <c r="EK280" s="402"/>
      <c r="EL280" s="402"/>
      <c r="EM280" s="402"/>
      <c r="EN280" s="402"/>
      <c r="EO280" s="402"/>
      <c r="EP280" s="402"/>
      <c r="EQ280" s="402"/>
      <c r="ER280" s="402"/>
      <c r="ES280" s="402"/>
      <c r="ET280" s="402"/>
      <c r="EU280" s="402"/>
      <c r="EV280" s="402"/>
      <c r="EW280" s="402"/>
      <c r="EX280" s="402"/>
      <c r="EY280" s="402"/>
      <c r="EZ280" s="402"/>
      <c r="FA280" s="402"/>
      <c r="FB280" s="402"/>
      <c r="FC280" s="402"/>
      <c r="FD280" s="402"/>
      <c r="FE280" s="402"/>
      <c r="FF280" s="402"/>
      <c r="FG280" s="402"/>
      <c r="FH280" s="402"/>
      <c r="FI280" s="402"/>
      <c r="FJ280" s="402"/>
      <c r="FK280" s="402"/>
      <c r="FL280" s="402"/>
      <c r="FM280" s="402"/>
      <c r="FN280" s="402"/>
      <c r="FO280" s="402"/>
      <c r="FP280" s="402"/>
      <c r="FQ280" s="402"/>
      <c r="FR280" s="402"/>
      <c r="FS280" s="402"/>
      <c r="FT280" s="402"/>
      <c r="FU280" s="402"/>
      <c r="FV280" s="402"/>
      <c r="FW280" s="402"/>
      <c r="FX280" s="402"/>
      <c r="FY280" s="402"/>
      <c r="FZ280" s="402"/>
      <c r="GA280" s="402"/>
      <c r="GB280" s="402"/>
      <c r="GC280" s="402"/>
      <c r="GD280" s="402"/>
    </row>
    <row r="281" spans="1:186" ht="26">
      <c r="A281" s="383">
        <v>6</v>
      </c>
      <c r="B281" s="421" t="s">
        <v>818</v>
      </c>
      <c r="C281" s="392" t="s">
        <v>10</v>
      </c>
      <c r="D281" s="477">
        <v>0.3</v>
      </c>
      <c r="E281" s="466">
        <f t="shared" si="14"/>
        <v>0.3</v>
      </c>
      <c r="F281" s="466"/>
      <c r="G281" s="466"/>
      <c r="H281" s="466"/>
      <c r="I281" s="466"/>
      <c r="J281" s="555" t="s">
        <v>675</v>
      </c>
      <c r="K281" s="379" t="s">
        <v>819</v>
      </c>
      <c r="L281" s="512"/>
      <c r="M281" s="512"/>
      <c r="N281" s="402">
        <v>0.3</v>
      </c>
      <c r="O281" s="402"/>
      <c r="P281" s="402"/>
      <c r="Q281" s="402"/>
      <c r="R281" s="402"/>
      <c r="S281" s="402"/>
      <c r="T281" s="402"/>
      <c r="U281" s="402"/>
      <c r="V281" s="402"/>
      <c r="W281" s="402"/>
      <c r="X281" s="402"/>
      <c r="Y281" s="402"/>
      <c r="Z281" s="402"/>
      <c r="AA281" s="402"/>
      <c r="AB281" s="402"/>
      <c r="AC281" s="402"/>
      <c r="AD281" s="402"/>
      <c r="AE281" s="402"/>
      <c r="AF281" s="402"/>
      <c r="AG281" s="402"/>
      <c r="AH281" s="402"/>
      <c r="AI281" s="402"/>
      <c r="AJ281" s="402"/>
      <c r="AK281" s="402"/>
      <c r="AL281" s="402"/>
      <c r="AM281" s="402"/>
      <c r="AN281" s="402"/>
      <c r="AO281" s="402"/>
      <c r="AP281" s="402"/>
      <c r="AQ281" s="402"/>
      <c r="AR281" s="402"/>
      <c r="AS281" s="402"/>
      <c r="AT281" s="402"/>
      <c r="AU281" s="402"/>
      <c r="AV281" s="402"/>
      <c r="AW281" s="402"/>
      <c r="AX281" s="402"/>
      <c r="AY281" s="402"/>
      <c r="AZ281" s="402"/>
      <c r="BA281" s="402"/>
      <c r="BB281" s="402"/>
      <c r="BC281" s="402"/>
      <c r="BD281" s="402"/>
      <c r="BE281" s="402"/>
      <c r="BF281" s="402"/>
      <c r="BG281" s="402"/>
      <c r="BH281" s="402"/>
      <c r="BI281" s="402"/>
      <c r="BJ281" s="402"/>
      <c r="BK281" s="402"/>
      <c r="BL281" s="402"/>
      <c r="BM281" s="402"/>
      <c r="BN281" s="402"/>
      <c r="BO281" s="402"/>
      <c r="BP281" s="402"/>
      <c r="BQ281" s="402"/>
      <c r="BR281" s="402"/>
      <c r="BS281" s="402"/>
      <c r="BT281" s="402"/>
      <c r="BU281" s="402"/>
      <c r="BV281" s="402"/>
      <c r="BW281" s="402"/>
      <c r="BX281" s="402"/>
      <c r="BY281" s="402"/>
      <c r="BZ281" s="402"/>
      <c r="CA281" s="402"/>
      <c r="CB281" s="402"/>
      <c r="CC281" s="402"/>
      <c r="CD281" s="402"/>
      <c r="CE281" s="402"/>
      <c r="CF281" s="402"/>
      <c r="CG281" s="402"/>
      <c r="CH281" s="402"/>
      <c r="CI281" s="402"/>
      <c r="CJ281" s="402"/>
      <c r="CK281" s="402"/>
      <c r="CL281" s="402"/>
      <c r="CM281" s="402"/>
      <c r="CN281" s="402"/>
      <c r="CO281" s="402"/>
      <c r="CP281" s="402"/>
      <c r="CQ281" s="402"/>
      <c r="CR281" s="402"/>
      <c r="CS281" s="402"/>
      <c r="CT281" s="402"/>
      <c r="CU281" s="402"/>
      <c r="CV281" s="402"/>
      <c r="CW281" s="402"/>
      <c r="CX281" s="402"/>
      <c r="CY281" s="402"/>
      <c r="CZ281" s="402"/>
      <c r="DA281" s="402"/>
      <c r="DB281" s="402"/>
      <c r="DC281" s="402"/>
      <c r="DD281" s="402"/>
      <c r="DE281" s="402"/>
      <c r="DF281" s="402"/>
      <c r="DG281" s="402"/>
      <c r="DH281" s="402"/>
      <c r="DI281" s="402"/>
      <c r="DJ281" s="402"/>
      <c r="DK281" s="402"/>
      <c r="DL281" s="402"/>
      <c r="DM281" s="402"/>
      <c r="DN281" s="402"/>
      <c r="DO281" s="402"/>
      <c r="DP281" s="402"/>
      <c r="DQ281" s="402"/>
      <c r="DR281" s="402"/>
      <c r="DS281" s="402"/>
      <c r="DT281" s="402"/>
      <c r="DU281" s="402"/>
      <c r="DV281" s="402"/>
      <c r="DW281" s="402"/>
      <c r="DX281" s="402"/>
      <c r="DY281" s="402"/>
      <c r="DZ281" s="402"/>
      <c r="EA281" s="402"/>
      <c r="EB281" s="402"/>
      <c r="EC281" s="402"/>
      <c r="ED281" s="402"/>
      <c r="EE281" s="402"/>
      <c r="EF281" s="402"/>
      <c r="EG281" s="402"/>
      <c r="EH281" s="402"/>
      <c r="EI281" s="402"/>
      <c r="EJ281" s="402"/>
      <c r="EK281" s="402"/>
      <c r="EL281" s="402"/>
      <c r="EM281" s="402"/>
      <c r="EN281" s="402"/>
      <c r="EO281" s="402"/>
      <c r="EP281" s="402"/>
      <c r="EQ281" s="402"/>
      <c r="ER281" s="402"/>
      <c r="ES281" s="402"/>
      <c r="ET281" s="402"/>
      <c r="EU281" s="402"/>
      <c r="EV281" s="402"/>
      <c r="EW281" s="402"/>
      <c r="EX281" s="402"/>
      <c r="EY281" s="402"/>
      <c r="EZ281" s="402"/>
      <c r="FA281" s="402"/>
      <c r="FB281" s="402"/>
      <c r="FC281" s="402"/>
      <c r="FD281" s="402"/>
      <c r="FE281" s="402"/>
      <c r="FF281" s="402"/>
      <c r="FG281" s="402"/>
      <c r="FH281" s="402"/>
      <c r="FI281" s="402"/>
      <c r="FJ281" s="402"/>
      <c r="FK281" s="402"/>
      <c r="FL281" s="402"/>
      <c r="FM281" s="402"/>
      <c r="FN281" s="402"/>
      <c r="FO281" s="402"/>
      <c r="FP281" s="402"/>
      <c r="FQ281" s="402"/>
      <c r="FR281" s="402"/>
      <c r="FS281" s="402"/>
      <c r="FT281" s="402"/>
      <c r="FU281" s="402"/>
      <c r="FV281" s="402"/>
      <c r="FW281" s="402"/>
      <c r="FX281" s="402"/>
      <c r="FY281" s="402"/>
      <c r="FZ281" s="402"/>
      <c r="GA281" s="402"/>
      <c r="GB281" s="402"/>
      <c r="GC281" s="402"/>
      <c r="GD281" s="402"/>
    </row>
    <row r="282" spans="1:186" ht="30">
      <c r="A282" s="95" t="s">
        <v>24</v>
      </c>
      <c r="B282" s="86" t="s">
        <v>415</v>
      </c>
      <c r="C282" s="392"/>
      <c r="D282" s="370">
        <f>SUM(D283:D295)</f>
        <v>6.9734999999999996</v>
      </c>
      <c r="E282" s="370">
        <f>SUM(E283:E295)</f>
        <v>6.43</v>
      </c>
      <c r="F282" s="370"/>
      <c r="G282" s="370"/>
      <c r="H282" s="370"/>
      <c r="I282" s="370"/>
      <c r="J282" s="556"/>
      <c r="K282" s="462"/>
      <c r="L282" s="535"/>
      <c r="M282" s="535"/>
    </row>
    <row r="283" spans="1:186" ht="31">
      <c r="A283" s="383">
        <v>1</v>
      </c>
      <c r="B283" s="384" t="s">
        <v>820</v>
      </c>
      <c r="C283" s="360" t="s">
        <v>16</v>
      </c>
      <c r="D283" s="351">
        <v>0.53</v>
      </c>
      <c r="E283" s="466">
        <f t="shared" si="14"/>
        <v>0.53</v>
      </c>
      <c r="F283" s="466"/>
      <c r="G283" s="466"/>
      <c r="H283" s="466"/>
      <c r="I283" s="466"/>
      <c r="J283" s="345" t="s">
        <v>274</v>
      </c>
      <c r="K283" s="379" t="s">
        <v>821</v>
      </c>
      <c r="L283" s="512"/>
      <c r="M283" s="512"/>
      <c r="N283" s="402"/>
      <c r="O283" s="402"/>
      <c r="P283" s="402"/>
      <c r="Q283" s="402"/>
      <c r="R283" s="402"/>
      <c r="S283" s="402"/>
      <c r="T283" s="402"/>
      <c r="U283" s="402"/>
      <c r="V283" s="402"/>
      <c r="W283" s="402"/>
      <c r="X283" s="402"/>
      <c r="Y283" s="402"/>
      <c r="Z283" s="402"/>
      <c r="AA283" s="402"/>
      <c r="AB283" s="402"/>
      <c r="AC283" s="402"/>
      <c r="AD283" s="402"/>
      <c r="AE283" s="402">
        <v>0.53</v>
      </c>
      <c r="AF283" s="402"/>
      <c r="AG283" s="402"/>
      <c r="AH283" s="402"/>
      <c r="AI283" s="402"/>
      <c r="AJ283" s="402"/>
      <c r="AK283" s="402"/>
      <c r="AL283" s="402"/>
      <c r="AM283" s="402"/>
      <c r="AN283" s="402"/>
      <c r="AO283" s="402"/>
      <c r="AP283" s="402"/>
      <c r="AQ283" s="402"/>
      <c r="AR283" s="402"/>
      <c r="AS283" s="402"/>
      <c r="AT283" s="402"/>
      <c r="AU283" s="402"/>
      <c r="AV283" s="402"/>
      <c r="AW283" s="402"/>
      <c r="AX283" s="402"/>
      <c r="AY283" s="402"/>
      <c r="AZ283" s="402"/>
      <c r="BA283" s="402"/>
      <c r="BB283" s="402"/>
      <c r="BC283" s="402"/>
      <c r="BD283" s="402"/>
      <c r="BE283" s="402"/>
      <c r="BF283" s="402"/>
      <c r="BG283" s="402"/>
      <c r="BH283" s="402"/>
      <c r="BI283" s="402"/>
      <c r="BJ283" s="402"/>
      <c r="BK283" s="402"/>
      <c r="BL283" s="402"/>
      <c r="BM283" s="402"/>
      <c r="BN283" s="402"/>
      <c r="BO283" s="402"/>
      <c r="BP283" s="402"/>
      <c r="BQ283" s="402"/>
      <c r="BR283" s="402"/>
      <c r="BS283" s="402"/>
      <c r="BT283" s="402"/>
      <c r="BU283" s="402"/>
      <c r="BV283" s="402"/>
      <c r="BW283" s="402"/>
      <c r="BX283" s="402"/>
      <c r="BY283" s="402"/>
      <c r="BZ283" s="402"/>
      <c r="CA283" s="402"/>
      <c r="CB283" s="402"/>
      <c r="CC283" s="402"/>
      <c r="CD283" s="402"/>
      <c r="CE283" s="402"/>
      <c r="CF283" s="402"/>
      <c r="CG283" s="402"/>
      <c r="CH283" s="402"/>
      <c r="CI283" s="402"/>
      <c r="CJ283" s="402"/>
      <c r="CK283" s="402"/>
      <c r="CL283" s="402"/>
      <c r="CM283" s="402"/>
      <c r="CN283" s="402"/>
      <c r="CO283" s="402"/>
      <c r="CP283" s="402"/>
      <c r="CQ283" s="402"/>
      <c r="CR283" s="402"/>
      <c r="CS283" s="402"/>
      <c r="CT283" s="402"/>
      <c r="CU283" s="402"/>
      <c r="CV283" s="402"/>
      <c r="CW283" s="402"/>
      <c r="CX283" s="402"/>
      <c r="CY283" s="402"/>
      <c r="CZ283" s="402"/>
      <c r="DA283" s="402"/>
      <c r="DB283" s="402"/>
      <c r="DC283" s="402"/>
      <c r="DD283" s="402"/>
      <c r="DE283" s="402"/>
      <c r="DF283" s="402"/>
      <c r="DG283" s="402"/>
      <c r="DH283" s="402"/>
      <c r="DI283" s="402"/>
      <c r="DJ283" s="402"/>
      <c r="DK283" s="402"/>
      <c r="DL283" s="402"/>
      <c r="DM283" s="402"/>
      <c r="DN283" s="402"/>
      <c r="DO283" s="402"/>
      <c r="DP283" s="402"/>
      <c r="DQ283" s="402"/>
      <c r="DR283" s="402"/>
      <c r="DS283" s="402"/>
      <c r="DT283" s="402"/>
      <c r="DU283" s="402"/>
      <c r="DV283" s="402"/>
      <c r="DW283" s="402"/>
      <c r="DX283" s="402"/>
      <c r="DY283" s="402"/>
      <c r="DZ283" s="402"/>
      <c r="EA283" s="402"/>
      <c r="EB283" s="402"/>
      <c r="EC283" s="402"/>
      <c r="ED283" s="402"/>
      <c r="EE283" s="402"/>
      <c r="EF283" s="402"/>
      <c r="EG283" s="402"/>
      <c r="EH283" s="402"/>
      <c r="EI283" s="402"/>
      <c r="EJ283" s="402"/>
      <c r="EK283" s="402"/>
      <c r="EL283" s="402"/>
      <c r="EM283" s="402"/>
      <c r="EN283" s="402"/>
      <c r="EO283" s="402"/>
      <c r="EP283" s="402"/>
      <c r="EQ283" s="402"/>
      <c r="ER283" s="402"/>
      <c r="ES283" s="402"/>
      <c r="ET283" s="402"/>
      <c r="EU283" s="402"/>
      <c r="EV283" s="402"/>
      <c r="EW283" s="402"/>
      <c r="EX283" s="402"/>
      <c r="EY283" s="402"/>
      <c r="EZ283" s="402"/>
      <c r="FA283" s="402"/>
      <c r="FB283" s="402"/>
      <c r="FC283" s="402"/>
      <c r="FD283" s="402"/>
      <c r="FE283" s="402"/>
      <c r="FF283" s="402"/>
      <c r="FG283" s="402"/>
      <c r="FH283" s="402"/>
      <c r="FI283" s="402"/>
      <c r="FJ283" s="402"/>
      <c r="FK283" s="402"/>
      <c r="FL283" s="402"/>
      <c r="FM283" s="402"/>
      <c r="FN283" s="402"/>
      <c r="FO283" s="402"/>
      <c r="FP283" s="402"/>
      <c r="FQ283" s="402"/>
      <c r="FR283" s="402"/>
      <c r="FS283" s="402"/>
      <c r="FT283" s="402"/>
      <c r="FU283" s="402"/>
      <c r="FV283" s="402"/>
      <c r="FW283" s="402"/>
      <c r="FX283" s="402"/>
      <c r="FY283" s="402"/>
      <c r="FZ283" s="402"/>
      <c r="GA283" s="402"/>
      <c r="GB283" s="402"/>
      <c r="GC283" s="402"/>
      <c r="GD283" s="402"/>
    </row>
    <row r="284" spans="1:186">
      <c r="A284" s="383">
        <v>2</v>
      </c>
      <c r="B284" s="421" t="s">
        <v>822</v>
      </c>
      <c r="C284" s="392" t="s">
        <v>16</v>
      </c>
      <c r="D284" s="351">
        <v>0.32</v>
      </c>
      <c r="E284" s="466">
        <f t="shared" si="14"/>
        <v>0.32</v>
      </c>
      <c r="F284" s="466"/>
      <c r="G284" s="466"/>
      <c r="H284" s="466"/>
      <c r="I284" s="466"/>
      <c r="J284" s="556" t="s">
        <v>484</v>
      </c>
      <c r="K284" s="379"/>
      <c r="L284" s="512"/>
      <c r="M284" s="512"/>
      <c r="N284" s="402"/>
      <c r="O284" s="402"/>
      <c r="P284" s="402"/>
      <c r="Q284" s="402">
        <v>0.15</v>
      </c>
      <c r="R284" s="402"/>
      <c r="S284" s="402"/>
      <c r="T284" s="402"/>
      <c r="U284" s="402"/>
      <c r="V284" s="402"/>
      <c r="W284" s="402"/>
      <c r="X284" s="402"/>
      <c r="Y284" s="402"/>
      <c r="Z284" s="402"/>
      <c r="AA284" s="402"/>
      <c r="AB284" s="402"/>
      <c r="AC284" s="402"/>
      <c r="AD284" s="402"/>
      <c r="AE284" s="402"/>
      <c r="AF284" s="402"/>
      <c r="AG284" s="402"/>
      <c r="AH284" s="402"/>
      <c r="AI284" s="402"/>
      <c r="AJ284" s="402"/>
      <c r="AK284" s="402"/>
      <c r="AL284" s="402"/>
      <c r="AM284" s="402"/>
      <c r="AN284" s="402"/>
      <c r="AO284" s="402"/>
      <c r="AP284" s="402"/>
      <c r="AQ284" s="402"/>
      <c r="AR284" s="402"/>
      <c r="AS284" s="402"/>
      <c r="AT284" s="402"/>
      <c r="AU284" s="402"/>
      <c r="AV284" s="402"/>
      <c r="AW284" s="402"/>
      <c r="AX284" s="402"/>
      <c r="AY284" s="402"/>
      <c r="AZ284" s="402"/>
      <c r="BA284" s="402"/>
      <c r="BB284" s="402"/>
      <c r="BC284" s="402"/>
      <c r="BD284" s="402"/>
      <c r="BE284" s="402">
        <v>0.17</v>
      </c>
      <c r="BF284" s="402"/>
      <c r="BG284" s="402"/>
      <c r="BH284" s="402"/>
      <c r="BI284" s="402"/>
      <c r="BJ284" s="402"/>
      <c r="BK284" s="402"/>
      <c r="BL284" s="402"/>
      <c r="BM284" s="402"/>
      <c r="BN284" s="402"/>
      <c r="BO284" s="402"/>
      <c r="BP284" s="402"/>
      <c r="BQ284" s="402"/>
      <c r="BR284" s="402"/>
      <c r="BS284" s="402"/>
      <c r="BT284" s="402"/>
      <c r="BU284" s="402"/>
      <c r="BV284" s="402"/>
      <c r="BW284" s="402"/>
      <c r="BX284" s="402"/>
      <c r="BY284" s="402"/>
      <c r="BZ284" s="402"/>
      <c r="CA284" s="402"/>
      <c r="CB284" s="402"/>
      <c r="CC284" s="402"/>
      <c r="CD284" s="402"/>
      <c r="CE284" s="402"/>
      <c r="CF284" s="402"/>
      <c r="CG284" s="402"/>
      <c r="CH284" s="402"/>
      <c r="CI284" s="402"/>
      <c r="CJ284" s="402"/>
      <c r="CK284" s="402"/>
      <c r="CL284" s="402"/>
      <c r="CM284" s="402"/>
      <c r="CN284" s="402"/>
      <c r="CO284" s="402"/>
      <c r="CP284" s="402"/>
      <c r="CQ284" s="402"/>
      <c r="CR284" s="402"/>
      <c r="CS284" s="402"/>
      <c r="CT284" s="402"/>
      <c r="CU284" s="402"/>
      <c r="CV284" s="402"/>
      <c r="CW284" s="402"/>
      <c r="CX284" s="402"/>
      <c r="CY284" s="402"/>
      <c r="CZ284" s="402"/>
      <c r="DA284" s="402"/>
      <c r="DB284" s="402"/>
      <c r="DC284" s="402"/>
      <c r="DD284" s="402"/>
      <c r="DE284" s="402"/>
      <c r="DF284" s="402"/>
      <c r="DG284" s="402"/>
      <c r="DH284" s="402"/>
      <c r="DI284" s="402"/>
      <c r="DJ284" s="402"/>
      <c r="DK284" s="402"/>
      <c r="DL284" s="402"/>
      <c r="DM284" s="402"/>
      <c r="DN284" s="402"/>
      <c r="DO284" s="402"/>
      <c r="DP284" s="402"/>
      <c r="DQ284" s="402"/>
      <c r="DR284" s="402"/>
      <c r="DS284" s="402"/>
      <c r="DT284" s="402"/>
      <c r="DU284" s="402"/>
      <c r="DV284" s="402"/>
      <c r="DW284" s="402"/>
      <c r="DX284" s="402"/>
      <c r="DY284" s="402"/>
      <c r="DZ284" s="402"/>
      <c r="EA284" s="402"/>
      <c r="EB284" s="402"/>
      <c r="EC284" s="402"/>
      <c r="ED284" s="402"/>
      <c r="EE284" s="402"/>
      <c r="EF284" s="402"/>
      <c r="EG284" s="402"/>
      <c r="EH284" s="402"/>
      <c r="EI284" s="402"/>
      <c r="EJ284" s="402"/>
      <c r="EK284" s="402"/>
      <c r="EL284" s="402"/>
      <c r="EM284" s="402"/>
      <c r="EN284" s="402"/>
      <c r="EO284" s="402"/>
      <c r="EP284" s="402"/>
      <c r="EQ284" s="402"/>
      <c r="ER284" s="402"/>
      <c r="ES284" s="402"/>
      <c r="ET284" s="402"/>
      <c r="EU284" s="402"/>
      <c r="EV284" s="402"/>
      <c r="EW284" s="402"/>
      <c r="EX284" s="402"/>
      <c r="EY284" s="402"/>
      <c r="EZ284" s="402"/>
      <c r="FA284" s="402"/>
      <c r="FB284" s="402"/>
      <c r="FC284" s="402"/>
      <c r="FD284" s="402"/>
      <c r="FE284" s="402"/>
      <c r="FF284" s="402"/>
      <c r="FG284" s="402"/>
      <c r="FH284" s="402"/>
      <c r="FI284" s="402"/>
      <c r="FJ284" s="402"/>
      <c r="FK284" s="402"/>
      <c r="FL284" s="402"/>
      <c r="FM284" s="402"/>
      <c r="FN284" s="402"/>
      <c r="FO284" s="402"/>
      <c r="FP284" s="402"/>
      <c r="FQ284" s="402"/>
      <c r="FR284" s="402"/>
      <c r="FS284" s="402"/>
      <c r="FT284" s="402"/>
      <c r="FU284" s="402"/>
      <c r="FV284" s="402"/>
      <c r="FW284" s="402"/>
      <c r="FX284" s="402"/>
      <c r="FY284" s="402"/>
      <c r="FZ284" s="402"/>
      <c r="GA284" s="402"/>
      <c r="GB284" s="402"/>
      <c r="GC284" s="402"/>
      <c r="GD284" s="402"/>
    </row>
    <row r="285" spans="1:186" ht="31">
      <c r="A285" s="383">
        <v>3</v>
      </c>
      <c r="B285" s="384" t="s">
        <v>823</v>
      </c>
      <c r="C285" s="360" t="s">
        <v>96</v>
      </c>
      <c r="D285" s="351">
        <v>0.32</v>
      </c>
      <c r="E285" s="466">
        <f t="shared" si="14"/>
        <v>0</v>
      </c>
      <c r="F285" s="466"/>
      <c r="G285" s="466"/>
      <c r="H285" s="466"/>
      <c r="I285" s="466"/>
      <c r="J285" s="556" t="s">
        <v>551</v>
      </c>
      <c r="K285" s="379" t="s">
        <v>824</v>
      </c>
      <c r="L285" s="512"/>
      <c r="M285" s="512"/>
      <c r="N285" s="402"/>
      <c r="O285" s="402"/>
      <c r="P285" s="402"/>
      <c r="Q285" s="402"/>
      <c r="R285" s="402"/>
      <c r="S285" s="402"/>
      <c r="T285" s="402"/>
      <c r="U285" s="402"/>
      <c r="V285" s="402"/>
      <c r="W285" s="402"/>
      <c r="X285" s="402"/>
      <c r="Y285" s="402"/>
      <c r="Z285" s="402"/>
      <c r="AA285" s="402"/>
      <c r="AB285" s="402"/>
      <c r="AC285" s="402"/>
      <c r="AD285" s="402"/>
      <c r="AE285" s="402"/>
      <c r="AF285" s="402"/>
      <c r="AG285" s="402"/>
      <c r="AH285" s="402"/>
      <c r="AI285" s="402"/>
      <c r="AJ285" s="402"/>
      <c r="AK285" s="402"/>
      <c r="AL285" s="402"/>
      <c r="AM285" s="402"/>
      <c r="AN285" s="402"/>
      <c r="AO285" s="402"/>
      <c r="AP285" s="402"/>
      <c r="AQ285" s="402"/>
      <c r="AR285" s="402"/>
      <c r="AS285" s="402"/>
      <c r="AT285" s="402"/>
      <c r="AU285" s="402"/>
      <c r="AV285" s="402"/>
      <c r="AW285" s="402"/>
      <c r="AX285" s="402"/>
      <c r="AY285" s="402"/>
      <c r="AZ285" s="402"/>
      <c r="BA285" s="402"/>
      <c r="BB285" s="402"/>
      <c r="BC285" s="402"/>
      <c r="BD285" s="402"/>
      <c r="BE285" s="402"/>
      <c r="BF285" s="402"/>
      <c r="BG285" s="402"/>
      <c r="BH285" s="402"/>
      <c r="BI285" s="402"/>
      <c r="BJ285" s="402"/>
      <c r="BK285" s="402"/>
      <c r="BL285" s="402"/>
      <c r="BM285" s="402"/>
      <c r="BN285" s="402"/>
      <c r="BO285" s="402"/>
      <c r="BP285" s="402"/>
      <c r="BQ285" s="402"/>
      <c r="BR285" s="402"/>
      <c r="BS285" s="402"/>
      <c r="BT285" s="402"/>
      <c r="BU285" s="402"/>
      <c r="BV285" s="402"/>
      <c r="BW285" s="402"/>
      <c r="BX285" s="402"/>
      <c r="BY285" s="402"/>
      <c r="BZ285" s="402"/>
      <c r="CA285" s="402"/>
      <c r="CB285" s="402"/>
      <c r="CC285" s="402"/>
      <c r="CD285" s="402"/>
      <c r="CE285" s="402"/>
      <c r="CF285" s="402"/>
      <c r="CG285" s="402"/>
      <c r="CH285" s="402"/>
      <c r="CI285" s="402"/>
      <c r="CJ285" s="402"/>
      <c r="CK285" s="402"/>
      <c r="CL285" s="402"/>
      <c r="CM285" s="402"/>
      <c r="CN285" s="402"/>
      <c r="CO285" s="402"/>
      <c r="CP285" s="402"/>
      <c r="CQ285" s="402"/>
      <c r="CR285" s="402"/>
      <c r="CS285" s="402"/>
      <c r="CT285" s="402"/>
      <c r="CU285" s="402"/>
      <c r="CV285" s="402"/>
      <c r="CW285" s="402"/>
      <c r="CX285" s="402"/>
      <c r="CY285" s="402"/>
      <c r="CZ285" s="402"/>
      <c r="DA285" s="402"/>
      <c r="DB285" s="402"/>
      <c r="DC285" s="402"/>
      <c r="DD285" s="402"/>
      <c r="DE285" s="402"/>
      <c r="DF285" s="402"/>
      <c r="DG285" s="402"/>
      <c r="DH285" s="402"/>
      <c r="DI285" s="402"/>
      <c r="DJ285" s="402"/>
      <c r="DK285" s="402"/>
      <c r="DL285" s="402"/>
      <c r="DM285" s="402"/>
      <c r="DN285" s="402"/>
      <c r="DO285" s="402"/>
      <c r="DP285" s="402"/>
      <c r="DQ285" s="402"/>
      <c r="DR285" s="402"/>
      <c r="DS285" s="402"/>
      <c r="DT285" s="402"/>
      <c r="DU285" s="402"/>
      <c r="DV285" s="402"/>
      <c r="DW285" s="402"/>
      <c r="DX285" s="402"/>
      <c r="DY285" s="402"/>
      <c r="DZ285" s="402"/>
      <c r="EA285" s="402"/>
      <c r="EB285" s="402"/>
      <c r="EC285" s="402"/>
      <c r="ED285" s="402"/>
      <c r="EE285" s="402"/>
      <c r="EF285" s="402"/>
      <c r="EG285" s="402"/>
      <c r="EH285" s="402"/>
      <c r="EI285" s="402"/>
      <c r="EJ285" s="402"/>
      <c r="EK285" s="402"/>
      <c r="EL285" s="402"/>
      <c r="EM285" s="402"/>
      <c r="EN285" s="402"/>
      <c r="EO285" s="402"/>
      <c r="EP285" s="402"/>
      <c r="EQ285" s="402"/>
      <c r="ER285" s="402"/>
      <c r="ES285" s="402"/>
      <c r="ET285" s="402"/>
      <c r="EU285" s="402"/>
      <c r="EV285" s="402"/>
      <c r="EW285" s="402"/>
      <c r="EX285" s="402"/>
      <c r="EY285" s="402"/>
      <c r="EZ285" s="402"/>
      <c r="FA285" s="402"/>
      <c r="FB285" s="402"/>
      <c r="FC285" s="402"/>
      <c r="FD285" s="402"/>
      <c r="FE285" s="402"/>
      <c r="FF285" s="402"/>
      <c r="FG285" s="402"/>
      <c r="FH285" s="402"/>
      <c r="FI285" s="402"/>
      <c r="FJ285" s="402"/>
      <c r="FK285" s="402"/>
      <c r="FL285" s="402"/>
      <c r="FM285" s="402"/>
      <c r="FN285" s="402"/>
      <c r="FO285" s="402"/>
      <c r="FP285" s="402"/>
      <c r="FQ285" s="402"/>
      <c r="FR285" s="402"/>
      <c r="FS285" s="402"/>
      <c r="FT285" s="402"/>
      <c r="FU285" s="402"/>
      <c r="FV285" s="402"/>
      <c r="FW285" s="402"/>
      <c r="FX285" s="402"/>
      <c r="FY285" s="402"/>
      <c r="FZ285" s="402"/>
      <c r="GA285" s="402"/>
      <c r="GB285" s="402"/>
      <c r="GC285" s="402"/>
      <c r="GD285" s="402"/>
    </row>
    <row r="286" spans="1:186" ht="31">
      <c r="A286" s="383">
        <v>4</v>
      </c>
      <c r="B286" s="384" t="s">
        <v>825</v>
      </c>
      <c r="C286" s="360" t="s">
        <v>96</v>
      </c>
      <c r="D286" s="351">
        <v>0.6</v>
      </c>
      <c r="E286" s="351">
        <v>0.6</v>
      </c>
      <c r="F286" s="351"/>
      <c r="G286" s="351"/>
      <c r="H286" s="351"/>
      <c r="I286" s="351"/>
      <c r="J286" s="555"/>
      <c r="K286" s="379"/>
      <c r="L286" s="512"/>
      <c r="M286" s="512"/>
      <c r="N286" s="402"/>
      <c r="O286" s="402"/>
      <c r="P286" s="402"/>
      <c r="Q286" s="402"/>
      <c r="R286" s="402">
        <v>0.37</v>
      </c>
      <c r="S286" s="402"/>
      <c r="T286" s="402"/>
      <c r="U286" s="402"/>
      <c r="V286" s="402"/>
      <c r="W286" s="402"/>
      <c r="X286" s="402"/>
      <c r="Y286" s="402"/>
      <c r="Z286" s="402"/>
      <c r="AA286" s="402"/>
      <c r="AB286" s="402"/>
      <c r="AC286" s="402"/>
      <c r="AD286" s="402"/>
      <c r="AE286" s="402"/>
      <c r="AF286" s="402"/>
      <c r="AG286" s="402"/>
      <c r="AH286" s="402"/>
      <c r="AI286" s="402"/>
      <c r="AJ286" s="402"/>
      <c r="AK286" s="402"/>
      <c r="AL286" s="402"/>
      <c r="AM286" s="402"/>
      <c r="AN286" s="402"/>
      <c r="AO286" s="402"/>
      <c r="AP286" s="402"/>
      <c r="AQ286" s="402"/>
      <c r="AR286" s="402"/>
      <c r="AS286" s="402"/>
      <c r="AT286" s="402"/>
      <c r="AU286" s="402">
        <v>0.09</v>
      </c>
      <c r="AV286" s="402"/>
      <c r="AW286" s="402"/>
      <c r="AX286" s="402"/>
      <c r="AY286" s="402"/>
      <c r="AZ286" s="402"/>
      <c r="BA286" s="402"/>
      <c r="BB286" s="402"/>
      <c r="BC286" s="402"/>
      <c r="BD286" s="402"/>
      <c r="BE286" s="402"/>
      <c r="BF286" s="402"/>
      <c r="BG286" s="402"/>
      <c r="BH286" s="402"/>
      <c r="BI286" s="402"/>
      <c r="BJ286" s="402"/>
      <c r="BK286" s="402"/>
      <c r="BL286" s="402"/>
      <c r="BM286" s="402"/>
      <c r="BN286" s="402"/>
      <c r="BO286" s="402"/>
      <c r="BP286" s="402"/>
      <c r="BQ286" s="402"/>
      <c r="BR286" s="402"/>
      <c r="BS286" s="402"/>
      <c r="BT286" s="402"/>
      <c r="BU286" s="402"/>
      <c r="BV286" s="402"/>
      <c r="BW286" s="402"/>
      <c r="BX286" s="402"/>
      <c r="BY286" s="402"/>
      <c r="BZ286" s="402"/>
      <c r="CA286" s="402"/>
      <c r="CB286" s="402"/>
      <c r="CC286" s="402"/>
      <c r="CD286" s="402"/>
      <c r="CE286" s="402"/>
      <c r="CF286" s="402"/>
      <c r="CG286" s="402"/>
      <c r="CH286" s="402"/>
      <c r="CI286" s="402"/>
      <c r="CJ286" s="402"/>
      <c r="CK286" s="402"/>
      <c r="CL286" s="402"/>
      <c r="CM286" s="402"/>
      <c r="CN286" s="402"/>
      <c r="CO286" s="402"/>
      <c r="CP286" s="402"/>
      <c r="CQ286" s="402"/>
      <c r="CR286" s="402"/>
      <c r="CS286" s="402"/>
      <c r="CT286" s="402"/>
      <c r="CU286" s="402"/>
      <c r="CV286" s="402"/>
      <c r="CW286" s="402"/>
      <c r="CX286" s="402"/>
      <c r="CY286" s="402"/>
      <c r="CZ286" s="402"/>
      <c r="DA286" s="402"/>
      <c r="DB286" s="402"/>
      <c r="DC286" s="402"/>
      <c r="DD286" s="402"/>
      <c r="DE286" s="402"/>
      <c r="DF286" s="402"/>
      <c r="DG286" s="402"/>
      <c r="DH286" s="402"/>
      <c r="DI286" s="402"/>
      <c r="DJ286" s="402"/>
      <c r="DK286" s="402"/>
      <c r="DL286" s="402"/>
      <c r="DM286" s="402"/>
      <c r="DN286" s="402"/>
      <c r="DO286" s="402"/>
      <c r="DP286" s="402"/>
      <c r="DQ286" s="402"/>
      <c r="DR286" s="402"/>
      <c r="DS286" s="402"/>
      <c r="DT286" s="402"/>
      <c r="DU286" s="402"/>
      <c r="DV286" s="402"/>
      <c r="DW286" s="402"/>
      <c r="DX286" s="402"/>
      <c r="DY286" s="402"/>
      <c r="DZ286" s="402"/>
      <c r="EA286" s="402"/>
      <c r="EB286" s="402"/>
      <c r="EC286" s="402"/>
      <c r="ED286" s="402"/>
      <c r="EE286" s="402"/>
      <c r="EF286" s="402"/>
      <c r="EG286" s="402"/>
      <c r="EH286" s="402"/>
      <c r="EI286" s="402"/>
      <c r="EJ286" s="402"/>
      <c r="EK286" s="402"/>
      <c r="EL286" s="402"/>
      <c r="EM286" s="402"/>
      <c r="EN286" s="402"/>
      <c r="EO286" s="402"/>
      <c r="EP286" s="402"/>
      <c r="EQ286" s="402"/>
      <c r="ER286" s="402"/>
      <c r="ES286" s="402"/>
      <c r="ET286" s="402"/>
      <c r="EU286" s="402"/>
      <c r="EV286" s="402"/>
      <c r="EW286" s="402"/>
      <c r="EX286" s="402"/>
      <c r="EY286" s="402"/>
      <c r="EZ286" s="402"/>
      <c r="FA286" s="402"/>
      <c r="FB286" s="402"/>
      <c r="FC286" s="402"/>
      <c r="FD286" s="402"/>
      <c r="FE286" s="402"/>
      <c r="FF286" s="402"/>
      <c r="FG286" s="402"/>
      <c r="FH286" s="402"/>
      <c r="FI286" s="402"/>
      <c r="FJ286" s="402"/>
      <c r="FK286" s="402"/>
      <c r="FL286" s="402"/>
      <c r="FM286" s="402"/>
      <c r="FN286" s="402"/>
      <c r="FO286" s="402"/>
      <c r="FP286" s="402"/>
      <c r="FQ286" s="402"/>
      <c r="FR286" s="402"/>
      <c r="FS286" s="402"/>
      <c r="FT286" s="402"/>
      <c r="FU286" s="402"/>
      <c r="FV286" s="402"/>
      <c r="FW286" s="402"/>
      <c r="FX286" s="402"/>
      <c r="FY286" s="402"/>
      <c r="FZ286" s="402"/>
      <c r="GA286" s="402"/>
      <c r="GB286" s="402"/>
      <c r="GC286" s="402"/>
      <c r="GD286" s="402"/>
    </row>
    <row r="287" spans="1:186" ht="26">
      <c r="A287" s="383">
        <v>5</v>
      </c>
      <c r="B287" s="421" t="s">
        <v>826</v>
      </c>
      <c r="C287" s="392" t="s">
        <v>96</v>
      </c>
      <c r="D287" s="351">
        <v>0.1</v>
      </c>
      <c r="E287" s="466">
        <f t="shared" si="14"/>
        <v>0.1</v>
      </c>
      <c r="F287" s="466"/>
      <c r="G287" s="466"/>
      <c r="H287" s="466"/>
      <c r="I287" s="466"/>
      <c r="J287" s="555" t="s">
        <v>615</v>
      </c>
      <c r="K287" s="379" t="s">
        <v>827</v>
      </c>
      <c r="L287" s="512"/>
      <c r="M287" s="512"/>
      <c r="N287" s="402"/>
      <c r="O287" s="402"/>
      <c r="P287" s="402"/>
      <c r="Q287" s="402"/>
      <c r="R287" s="402"/>
      <c r="S287" s="402"/>
      <c r="T287" s="402"/>
      <c r="U287" s="402"/>
      <c r="V287" s="402"/>
      <c r="W287" s="402"/>
      <c r="X287" s="402"/>
      <c r="Y287" s="402"/>
      <c r="Z287" s="402"/>
      <c r="AA287" s="402"/>
      <c r="AB287" s="402"/>
      <c r="AC287" s="402"/>
      <c r="AD287" s="402"/>
      <c r="AE287" s="402"/>
      <c r="AF287" s="402"/>
      <c r="AG287" s="402"/>
      <c r="AH287" s="402"/>
      <c r="AI287" s="402"/>
      <c r="AJ287" s="402"/>
      <c r="AK287" s="402"/>
      <c r="AL287" s="402"/>
      <c r="AM287" s="402"/>
      <c r="AN287" s="402"/>
      <c r="AO287" s="402"/>
      <c r="AP287" s="402"/>
      <c r="AQ287" s="402"/>
      <c r="AR287" s="402"/>
      <c r="AS287" s="402"/>
      <c r="AT287" s="402"/>
      <c r="AU287" s="402"/>
      <c r="AV287" s="402">
        <v>0.1</v>
      </c>
      <c r="AW287" s="402"/>
      <c r="AX287" s="402"/>
      <c r="AY287" s="402"/>
      <c r="AZ287" s="402"/>
      <c r="BA287" s="402"/>
      <c r="BB287" s="402"/>
      <c r="BC287" s="402"/>
      <c r="BD287" s="402"/>
      <c r="BE287" s="402"/>
      <c r="BF287" s="402"/>
      <c r="BG287" s="402"/>
      <c r="BH287" s="402"/>
      <c r="BI287" s="402"/>
      <c r="BJ287" s="402"/>
      <c r="BK287" s="402"/>
      <c r="BL287" s="402"/>
      <c r="BM287" s="402"/>
      <c r="BN287" s="402"/>
      <c r="BO287" s="402"/>
      <c r="BP287" s="402"/>
      <c r="BQ287" s="402"/>
      <c r="BR287" s="402"/>
      <c r="BS287" s="402"/>
      <c r="BT287" s="402"/>
      <c r="BU287" s="402"/>
      <c r="BV287" s="402"/>
      <c r="BW287" s="402"/>
      <c r="BX287" s="402"/>
      <c r="BY287" s="402"/>
      <c r="BZ287" s="402"/>
      <c r="CA287" s="402"/>
      <c r="CB287" s="402"/>
      <c r="CC287" s="402"/>
      <c r="CD287" s="402"/>
      <c r="CE287" s="402"/>
      <c r="CF287" s="402"/>
      <c r="CG287" s="402"/>
      <c r="CH287" s="402"/>
      <c r="CI287" s="402"/>
      <c r="CJ287" s="402"/>
      <c r="CK287" s="402"/>
      <c r="CL287" s="402"/>
      <c r="CM287" s="402"/>
      <c r="CN287" s="402"/>
      <c r="CO287" s="402"/>
      <c r="CP287" s="402"/>
      <c r="CQ287" s="402"/>
      <c r="CR287" s="402"/>
      <c r="CS287" s="402"/>
      <c r="CT287" s="402"/>
      <c r="CU287" s="402"/>
      <c r="CV287" s="402"/>
      <c r="CW287" s="402"/>
      <c r="CX287" s="402"/>
      <c r="CY287" s="402"/>
      <c r="CZ287" s="402"/>
      <c r="DA287" s="402"/>
      <c r="DB287" s="402"/>
      <c r="DC287" s="402"/>
      <c r="DD287" s="402"/>
      <c r="DE287" s="402"/>
      <c r="DF287" s="402"/>
      <c r="DG287" s="402"/>
      <c r="DH287" s="402"/>
      <c r="DI287" s="402"/>
      <c r="DJ287" s="402"/>
      <c r="DK287" s="402"/>
      <c r="DL287" s="402"/>
      <c r="DM287" s="402"/>
      <c r="DN287" s="402"/>
      <c r="DO287" s="402"/>
      <c r="DP287" s="402"/>
      <c r="DQ287" s="402"/>
      <c r="DR287" s="402"/>
      <c r="DS287" s="402"/>
      <c r="DT287" s="402"/>
      <c r="DU287" s="402"/>
      <c r="DV287" s="402"/>
      <c r="DW287" s="402"/>
      <c r="DX287" s="402"/>
      <c r="DY287" s="402"/>
      <c r="DZ287" s="402"/>
      <c r="EA287" s="402"/>
      <c r="EB287" s="402"/>
      <c r="EC287" s="402"/>
      <c r="ED287" s="402"/>
      <c r="EE287" s="402"/>
      <c r="EF287" s="402"/>
      <c r="EG287" s="402"/>
      <c r="EH287" s="402"/>
      <c r="EI287" s="402"/>
      <c r="EJ287" s="402"/>
      <c r="EK287" s="402"/>
      <c r="EL287" s="402"/>
      <c r="EM287" s="402"/>
      <c r="EN287" s="402"/>
      <c r="EO287" s="402"/>
      <c r="EP287" s="402"/>
      <c r="EQ287" s="402"/>
      <c r="ER287" s="402"/>
      <c r="ES287" s="402"/>
      <c r="ET287" s="402"/>
      <c r="EU287" s="402"/>
      <c r="EV287" s="402"/>
      <c r="EW287" s="402"/>
      <c r="EX287" s="402"/>
      <c r="EY287" s="402"/>
      <c r="EZ287" s="402"/>
      <c r="FA287" s="402"/>
      <c r="FB287" s="402"/>
      <c r="FC287" s="402"/>
      <c r="FD287" s="402"/>
      <c r="FE287" s="402"/>
      <c r="FF287" s="402"/>
      <c r="FG287" s="402"/>
      <c r="FH287" s="402"/>
      <c r="FI287" s="402"/>
      <c r="FJ287" s="402"/>
      <c r="FK287" s="402"/>
      <c r="FL287" s="402"/>
      <c r="FM287" s="402"/>
      <c r="FN287" s="402"/>
      <c r="FO287" s="402"/>
      <c r="FP287" s="402"/>
      <c r="FQ287" s="402"/>
      <c r="FR287" s="402"/>
      <c r="FS287" s="402"/>
      <c r="FT287" s="402"/>
      <c r="FU287" s="402"/>
      <c r="FV287" s="402"/>
      <c r="FW287" s="402"/>
      <c r="FX287" s="402"/>
      <c r="FY287" s="402"/>
      <c r="FZ287" s="402"/>
      <c r="GA287" s="402"/>
      <c r="GB287" s="402"/>
      <c r="GC287" s="402"/>
      <c r="GD287" s="402"/>
    </row>
    <row r="288" spans="1:186" ht="26">
      <c r="A288" s="383">
        <v>6</v>
      </c>
      <c r="B288" s="348" t="s">
        <v>828</v>
      </c>
      <c r="C288" s="360" t="s">
        <v>141</v>
      </c>
      <c r="D288" s="351">
        <v>1.17</v>
      </c>
      <c r="E288" s="466">
        <f t="shared" si="14"/>
        <v>1.1100000000000001</v>
      </c>
      <c r="F288" s="466"/>
      <c r="G288" s="466"/>
      <c r="H288" s="466"/>
      <c r="I288" s="466"/>
      <c r="J288" s="555" t="s">
        <v>420</v>
      </c>
      <c r="K288" s="379" t="s">
        <v>829</v>
      </c>
      <c r="L288" s="512"/>
      <c r="M288" s="512"/>
      <c r="AD288" s="361">
        <v>0.04</v>
      </c>
      <c r="AW288" s="361">
        <v>1.07</v>
      </c>
    </row>
    <row r="289" spans="1:186" ht="31">
      <c r="A289" s="383">
        <v>7</v>
      </c>
      <c r="B289" s="384" t="s">
        <v>830</v>
      </c>
      <c r="C289" s="392" t="s">
        <v>138</v>
      </c>
      <c r="D289" s="351">
        <v>0.01</v>
      </c>
      <c r="E289" s="478">
        <f t="shared" si="14"/>
        <v>0</v>
      </c>
      <c r="F289" s="478"/>
      <c r="G289" s="478"/>
      <c r="H289" s="478"/>
      <c r="I289" s="478"/>
      <c r="J289" s="556" t="s">
        <v>288</v>
      </c>
      <c r="K289" s="379" t="s">
        <v>831</v>
      </c>
      <c r="L289" s="512"/>
      <c r="M289" s="512"/>
      <c r="N289" s="402"/>
      <c r="O289" s="402"/>
      <c r="P289" s="402"/>
      <c r="Q289" s="402"/>
      <c r="R289" s="402"/>
      <c r="S289" s="402"/>
      <c r="T289" s="402"/>
      <c r="U289" s="402"/>
      <c r="V289" s="402"/>
      <c r="W289" s="402"/>
      <c r="X289" s="402"/>
      <c r="Y289" s="402"/>
      <c r="Z289" s="402"/>
      <c r="AA289" s="402"/>
      <c r="AB289" s="402"/>
      <c r="AC289" s="402"/>
      <c r="AD289" s="402"/>
      <c r="AE289" s="402"/>
      <c r="AF289" s="402"/>
      <c r="AG289" s="402"/>
      <c r="AH289" s="402"/>
      <c r="AI289" s="402"/>
      <c r="AJ289" s="402"/>
      <c r="AK289" s="402"/>
      <c r="AL289" s="402"/>
      <c r="AM289" s="402"/>
      <c r="AN289" s="402"/>
      <c r="AO289" s="402"/>
      <c r="AP289" s="402"/>
      <c r="AQ289" s="402"/>
      <c r="AR289" s="402"/>
      <c r="AS289" s="402"/>
      <c r="AT289" s="402"/>
      <c r="AU289" s="402"/>
      <c r="AV289" s="402"/>
      <c r="AW289" s="402"/>
      <c r="AX289" s="402"/>
      <c r="AY289" s="402"/>
      <c r="AZ289" s="402"/>
      <c r="BA289" s="402"/>
      <c r="BB289" s="402"/>
      <c r="BC289" s="402"/>
      <c r="BD289" s="402"/>
      <c r="BE289" s="402"/>
      <c r="BF289" s="402"/>
      <c r="BG289" s="402"/>
      <c r="BH289" s="402"/>
      <c r="BI289" s="402"/>
      <c r="BJ289" s="402"/>
      <c r="BK289" s="402"/>
      <c r="BL289" s="402"/>
      <c r="BM289" s="402"/>
      <c r="BN289" s="402"/>
      <c r="BO289" s="402"/>
      <c r="BP289" s="402"/>
      <c r="BQ289" s="402"/>
      <c r="BR289" s="402"/>
      <c r="BS289" s="402"/>
      <c r="BT289" s="402"/>
      <c r="BU289" s="402"/>
      <c r="BV289" s="402"/>
      <c r="BW289" s="402"/>
      <c r="BX289" s="402"/>
      <c r="BY289" s="402"/>
      <c r="BZ289" s="402"/>
      <c r="CA289" s="402"/>
      <c r="CB289" s="402"/>
      <c r="CC289" s="402"/>
      <c r="CD289" s="402"/>
      <c r="CE289" s="402"/>
      <c r="CF289" s="402"/>
      <c r="CG289" s="402"/>
      <c r="CH289" s="402"/>
      <c r="CI289" s="402"/>
      <c r="CJ289" s="402"/>
      <c r="CK289" s="402"/>
      <c r="CL289" s="402"/>
      <c r="CM289" s="402"/>
      <c r="CN289" s="402"/>
      <c r="CO289" s="402"/>
      <c r="CP289" s="402"/>
      <c r="CQ289" s="402"/>
      <c r="CR289" s="402"/>
      <c r="CS289" s="402"/>
      <c r="CT289" s="402"/>
      <c r="CU289" s="402"/>
      <c r="CV289" s="402"/>
      <c r="CW289" s="402"/>
      <c r="CX289" s="402"/>
      <c r="CY289" s="402"/>
      <c r="CZ289" s="402"/>
      <c r="DA289" s="402"/>
      <c r="DB289" s="402"/>
      <c r="DC289" s="402"/>
      <c r="DD289" s="402"/>
      <c r="DE289" s="402"/>
      <c r="DF289" s="402"/>
      <c r="DG289" s="402"/>
      <c r="DH289" s="402"/>
      <c r="DI289" s="402"/>
      <c r="DJ289" s="402"/>
      <c r="DK289" s="402"/>
      <c r="DL289" s="402"/>
      <c r="DM289" s="402"/>
      <c r="DN289" s="402"/>
      <c r="DO289" s="402"/>
      <c r="DP289" s="402"/>
      <c r="DQ289" s="402"/>
      <c r="DR289" s="402"/>
      <c r="DS289" s="402"/>
      <c r="DT289" s="402"/>
      <c r="DU289" s="402"/>
      <c r="DV289" s="402"/>
      <c r="DW289" s="402"/>
      <c r="DX289" s="402"/>
      <c r="DY289" s="402"/>
      <c r="DZ289" s="402"/>
      <c r="EA289" s="402"/>
      <c r="EB289" s="402"/>
      <c r="EC289" s="402"/>
      <c r="ED289" s="402"/>
      <c r="EE289" s="402"/>
      <c r="EF289" s="402"/>
      <c r="EG289" s="402"/>
      <c r="EH289" s="402"/>
      <c r="EI289" s="402"/>
      <c r="EJ289" s="402"/>
      <c r="EK289" s="402"/>
      <c r="EL289" s="402"/>
      <c r="EM289" s="402"/>
      <c r="EN289" s="402"/>
      <c r="EO289" s="402"/>
      <c r="EP289" s="402"/>
      <c r="EQ289" s="402"/>
      <c r="ER289" s="402"/>
      <c r="ES289" s="402"/>
      <c r="ET289" s="402"/>
      <c r="EU289" s="402"/>
      <c r="EV289" s="402"/>
      <c r="EW289" s="402"/>
      <c r="EX289" s="402"/>
      <c r="EY289" s="402"/>
      <c r="EZ289" s="402"/>
      <c r="FA289" s="402"/>
      <c r="FB289" s="402"/>
      <c r="FC289" s="402"/>
      <c r="FD289" s="402"/>
      <c r="FE289" s="402"/>
      <c r="FF289" s="402"/>
      <c r="FG289" s="402"/>
      <c r="FH289" s="402"/>
      <c r="FI289" s="402"/>
      <c r="FJ289" s="402"/>
      <c r="FK289" s="402"/>
      <c r="FL289" s="402"/>
      <c r="FM289" s="402"/>
      <c r="FN289" s="402"/>
      <c r="FO289" s="402"/>
      <c r="FP289" s="402"/>
      <c r="FQ289" s="402"/>
      <c r="FR289" s="402"/>
      <c r="FS289" s="402"/>
      <c r="FT289" s="402"/>
      <c r="FU289" s="402"/>
      <c r="FV289" s="402"/>
      <c r="FW289" s="402"/>
      <c r="FX289" s="402"/>
      <c r="FY289" s="402"/>
      <c r="FZ289" s="402"/>
      <c r="GA289" s="402"/>
      <c r="GB289" s="402"/>
      <c r="GC289" s="402"/>
      <c r="GD289" s="402"/>
    </row>
    <row r="290" spans="1:186">
      <c r="A290" s="383">
        <v>8</v>
      </c>
      <c r="B290" s="384" t="s">
        <v>832</v>
      </c>
      <c r="C290" s="392" t="s">
        <v>138</v>
      </c>
      <c r="D290" s="351">
        <v>0.05</v>
      </c>
      <c r="E290" s="466">
        <f t="shared" si="14"/>
        <v>0.05</v>
      </c>
      <c r="F290" s="466"/>
      <c r="G290" s="466"/>
      <c r="H290" s="466"/>
      <c r="I290" s="466"/>
      <c r="J290" s="556" t="s">
        <v>291</v>
      </c>
      <c r="K290" s="379"/>
      <c r="L290" s="512"/>
      <c r="M290" s="512"/>
      <c r="N290" s="402">
        <v>0.05</v>
      </c>
      <c r="O290" s="402"/>
      <c r="P290" s="402"/>
      <c r="Q290" s="402"/>
      <c r="R290" s="402"/>
      <c r="S290" s="402"/>
      <c r="T290" s="402"/>
      <c r="U290" s="402"/>
      <c r="V290" s="402"/>
      <c r="W290" s="402"/>
      <c r="X290" s="402"/>
      <c r="Y290" s="402"/>
      <c r="Z290" s="402"/>
      <c r="AA290" s="402"/>
      <c r="AB290" s="402"/>
      <c r="AC290" s="402"/>
      <c r="AD290" s="402"/>
      <c r="AE290" s="402"/>
      <c r="AF290" s="402"/>
      <c r="AG290" s="402"/>
      <c r="AH290" s="402"/>
      <c r="AI290" s="402"/>
      <c r="AJ290" s="402"/>
      <c r="AK290" s="402"/>
      <c r="AL290" s="402"/>
      <c r="AM290" s="402"/>
      <c r="AN290" s="402"/>
      <c r="AO290" s="402"/>
      <c r="AP290" s="402"/>
      <c r="AQ290" s="402"/>
      <c r="AR290" s="402"/>
      <c r="AS290" s="402"/>
      <c r="AT290" s="402"/>
      <c r="AU290" s="402"/>
      <c r="AV290" s="402"/>
      <c r="AW290" s="402"/>
      <c r="AX290" s="402"/>
      <c r="AY290" s="402"/>
      <c r="AZ290" s="402"/>
      <c r="BA290" s="402"/>
      <c r="BB290" s="402"/>
      <c r="BC290" s="402"/>
      <c r="BD290" s="402"/>
      <c r="BE290" s="402"/>
      <c r="BF290" s="402"/>
      <c r="BG290" s="402"/>
      <c r="BH290" s="402"/>
      <c r="BI290" s="402"/>
      <c r="BJ290" s="402"/>
      <c r="BK290" s="402"/>
      <c r="BL290" s="402"/>
      <c r="BM290" s="402"/>
      <c r="BN290" s="402"/>
      <c r="BO290" s="402"/>
      <c r="BP290" s="402"/>
      <c r="BQ290" s="402"/>
      <c r="BR290" s="402"/>
      <c r="BS290" s="402"/>
      <c r="BT290" s="402"/>
      <c r="BU290" s="402"/>
      <c r="BV290" s="402"/>
      <c r="BW290" s="402"/>
      <c r="BX290" s="402"/>
      <c r="BY290" s="402"/>
      <c r="BZ290" s="402"/>
      <c r="CA290" s="402"/>
      <c r="CB290" s="402"/>
      <c r="CC290" s="402"/>
      <c r="CD290" s="402"/>
      <c r="CE290" s="402"/>
      <c r="CF290" s="402"/>
      <c r="CG290" s="402"/>
      <c r="CH290" s="402"/>
      <c r="CI290" s="402"/>
      <c r="CJ290" s="402"/>
      <c r="CK290" s="402"/>
      <c r="CL290" s="402"/>
      <c r="CM290" s="402"/>
      <c r="CN290" s="402"/>
      <c r="CO290" s="402"/>
      <c r="CP290" s="402"/>
      <c r="CQ290" s="402"/>
      <c r="CR290" s="402"/>
      <c r="CS290" s="402"/>
      <c r="CT290" s="402"/>
      <c r="CU290" s="402"/>
      <c r="CV290" s="402"/>
      <c r="CW290" s="402"/>
      <c r="CX290" s="402"/>
      <c r="CY290" s="402"/>
      <c r="CZ290" s="402"/>
      <c r="DA290" s="402"/>
      <c r="DB290" s="402"/>
      <c r="DC290" s="402"/>
      <c r="DD290" s="402"/>
      <c r="DE290" s="402"/>
      <c r="DF290" s="402"/>
      <c r="DG290" s="402"/>
      <c r="DH290" s="402"/>
      <c r="DI290" s="402"/>
      <c r="DJ290" s="402"/>
      <c r="DK290" s="402"/>
      <c r="DL290" s="402"/>
      <c r="DM290" s="402"/>
      <c r="DN290" s="402"/>
      <c r="DO290" s="402"/>
      <c r="DP290" s="402"/>
      <c r="DQ290" s="402"/>
      <c r="DR290" s="402"/>
      <c r="DS290" s="402"/>
      <c r="DT290" s="402"/>
      <c r="DU290" s="402"/>
      <c r="DV290" s="402"/>
      <c r="DW290" s="402"/>
      <c r="DX290" s="402"/>
      <c r="DY290" s="402"/>
      <c r="DZ290" s="402"/>
      <c r="EA290" s="402"/>
      <c r="EB290" s="402"/>
      <c r="EC290" s="402"/>
      <c r="ED290" s="402"/>
      <c r="EE290" s="402"/>
      <c r="EF290" s="402"/>
      <c r="EG290" s="402"/>
      <c r="EH290" s="402"/>
      <c r="EI290" s="402"/>
      <c r="EJ290" s="402"/>
      <c r="EK290" s="402"/>
      <c r="EL290" s="402"/>
      <c r="EM290" s="402"/>
      <c r="EN290" s="402"/>
      <c r="EO290" s="402"/>
      <c r="EP290" s="402"/>
      <c r="EQ290" s="402"/>
      <c r="ER290" s="402"/>
      <c r="ES290" s="402"/>
      <c r="ET290" s="402"/>
      <c r="EU290" s="402"/>
      <c r="EV290" s="402"/>
      <c r="EW290" s="402"/>
      <c r="EX290" s="402"/>
      <c r="EY290" s="402"/>
      <c r="EZ290" s="402"/>
      <c r="FA290" s="402"/>
      <c r="FB290" s="402"/>
      <c r="FC290" s="402"/>
      <c r="FD290" s="402"/>
      <c r="FE290" s="402"/>
      <c r="FF290" s="402"/>
      <c r="FG290" s="402"/>
      <c r="FH290" s="402"/>
      <c r="FI290" s="402"/>
      <c r="FJ290" s="402"/>
      <c r="FK290" s="402"/>
      <c r="FL290" s="402"/>
      <c r="FM290" s="402"/>
      <c r="FN290" s="402"/>
      <c r="FO290" s="402"/>
      <c r="FP290" s="402"/>
      <c r="FQ290" s="402"/>
      <c r="FR290" s="402"/>
      <c r="FS290" s="402"/>
      <c r="FT290" s="402"/>
      <c r="FU290" s="402"/>
      <c r="FV290" s="402"/>
      <c r="FW290" s="402"/>
      <c r="FX290" s="402"/>
      <c r="FY290" s="402"/>
      <c r="FZ290" s="402"/>
      <c r="GA290" s="402"/>
      <c r="GB290" s="402"/>
      <c r="GC290" s="402"/>
      <c r="GD290" s="402"/>
    </row>
    <row r="291" spans="1:186" s="483" customFormat="1">
      <c r="A291" s="479">
        <v>9</v>
      </c>
      <c r="B291" s="480" t="s">
        <v>833</v>
      </c>
      <c r="C291" s="481" t="s">
        <v>138</v>
      </c>
      <c r="D291" s="401">
        <v>1.35E-2</v>
      </c>
      <c r="E291" s="466">
        <f t="shared" si="14"/>
        <v>0.01</v>
      </c>
      <c r="F291" s="466"/>
      <c r="G291" s="466"/>
      <c r="H291" s="466"/>
      <c r="I291" s="466"/>
      <c r="J291" s="555" t="s">
        <v>261</v>
      </c>
      <c r="K291" s="482"/>
      <c r="L291" s="538"/>
      <c r="M291" s="538"/>
      <c r="BC291" s="483">
        <v>0.01</v>
      </c>
    </row>
    <row r="292" spans="1:186" ht="26">
      <c r="A292" s="383">
        <v>10</v>
      </c>
      <c r="B292" s="421" t="s">
        <v>834</v>
      </c>
      <c r="C292" s="392" t="s">
        <v>98</v>
      </c>
      <c r="D292" s="351">
        <v>0.15</v>
      </c>
      <c r="E292" s="466">
        <f t="shared" si="14"/>
        <v>0</v>
      </c>
      <c r="F292" s="466"/>
      <c r="G292" s="466"/>
      <c r="H292" s="466"/>
      <c r="I292" s="466"/>
      <c r="J292" s="345" t="s">
        <v>274</v>
      </c>
      <c r="K292" s="379" t="s">
        <v>835</v>
      </c>
      <c r="L292" s="512"/>
      <c r="M292" s="512"/>
      <c r="N292" s="402"/>
      <c r="O292" s="402"/>
      <c r="P292" s="402"/>
      <c r="Q292" s="402"/>
      <c r="R292" s="402"/>
      <c r="S292" s="402"/>
      <c r="T292" s="402"/>
      <c r="U292" s="402"/>
      <c r="V292" s="402"/>
      <c r="W292" s="402"/>
      <c r="X292" s="402"/>
      <c r="Y292" s="402"/>
      <c r="Z292" s="402"/>
      <c r="AA292" s="402"/>
      <c r="AB292" s="402"/>
      <c r="AC292" s="402"/>
      <c r="AD292" s="402"/>
      <c r="AE292" s="402"/>
      <c r="AF292" s="402"/>
      <c r="AG292" s="402"/>
      <c r="AH292" s="402"/>
      <c r="AI292" s="402"/>
      <c r="AJ292" s="402"/>
      <c r="AK292" s="402"/>
      <c r="AL292" s="402"/>
      <c r="AM292" s="402"/>
      <c r="AN292" s="402"/>
      <c r="AO292" s="402"/>
      <c r="AP292" s="402"/>
      <c r="AQ292" s="402"/>
      <c r="AR292" s="402"/>
      <c r="AS292" s="402"/>
      <c r="AT292" s="402"/>
      <c r="AU292" s="402"/>
      <c r="AV292" s="402"/>
      <c r="AW292" s="402"/>
      <c r="AX292" s="402"/>
      <c r="AY292" s="402"/>
      <c r="AZ292" s="402"/>
      <c r="BA292" s="402"/>
      <c r="BB292" s="402"/>
      <c r="BC292" s="402"/>
      <c r="BD292" s="402"/>
      <c r="BE292" s="402"/>
      <c r="BF292" s="402"/>
      <c r="BG292" s="402"/>
      <c r="BH292" s="402"/>
      <c r="BI292" s="402"/>
      <c r="BJ292" s="402"/>
      <c r="BK292" s="402"/>
      <c r="BL292" s="402"/>
      <c r="BM292" s="402"/>
      <c r="BN292" s="402"/>
      <c r="BO292" s="402"/>
      <c r="BP292" s="402"/>
      <c r="BQ292" s="402"/>
      <c r="BR292" s="402"/>
      <c r="BS292" s="402"/>
      <c r="BT292" s="402"/>
      <c r="BU292" s="402"/>
      <c r="BV292" s="402"/>
      <c r="BW292" s="402"/>
      <c r="BX292" s="402"/>
      <c r="BY292" s="402"/>
      <c r="BZ292" s="402"/>
      <c r="CA292" s="402"/>
      <c r="CB292" s="402"/>
      <c r="CC292" s="402"/>
      <c r="CD292" s="402"/>
      <c r="CE292" s="402"/>
      <c r="CF292" s="402"/>
      <c r="CG292" s="402"/>
      <c r="CH292" s="402"/>
      <c r="CI292" s="402"/>
      <c r="CJ292" s="402"/>
      <c r="CK292" s="402"/>
      <c r="CL292" s="402"/>
      <c r="CM292" s="402"/>
      <c r="CN292" s="402"/>
      <c r="CO292" s="402"/>
      <c r="CP292" s="402"/>
      <c r="CQ292" s="402"/>
      <c r="CR292" s="402"/>
      <c r="CS292" s="402"/>
      <c r="CT292" s="402"/>
      <c r="CU292" s="402"/>
      <c r="CV292" s="402"/>
      <c r="CW292" s="402"/>
      <c r="CX292" s="402"/>
      <c r="CY292" s="402"/>
      <c r="CZ292" s="402"/>
      <c r="DA292" s="402"/>
      <c r="DB292" s="402"/>
      <c r="DC292" s="402"/>
      <c r="DD292" s="402"/>
      <c r="DE292" s="402"/>
      <c r="DF292" s="402"/>
      <c r="DG292" s="402"/>
      <c r="DH292" s="402"/>
      <c r="DI292" s="402"/>
      <c r="DJ292" s="402"/>
      <c r="DK292" s="402"/>
      <c r="DL292" s="402"/>
      <c r="DM292" s="402"/>
      <c r="DN292" s="402"/>
      <c r="DO292" s="402"/>
      <c r="DP292" s="402"/>
      <c r="DQ292" s="402"/>
      <c r="DR292" s="402"/>
      <c r="DS292" s="402"/>
      <c r="DT292" s="402"/>
      <c r="DU292" s="402"/>
      <c r="DV292" s="402"/>
      <c r="DW292" s="402"/>
      <c r="DX292" s="402"/>
      <c r="DY292" s="402"/>
      <c r="DZ292" s="402"/>
      <c r="EA292" s="402"/>
      <c r="EB292" s="402"/>
      <c r="EC292" s="402"/>
      <c r="ED292" s="402"/>
      <c r="EE292" s="402"/>
      <c r="EF292" s="402"/>
      <c r="EG292" s="402"/>
      <c r="EH292" s="402"/>
      <c r="EI292" s="402"/>
      <c r="EJ292" s="402"/>
      <c r="EK292" s="402"/>
      <c r="EL292" s="402"/>
      <c r="EM292" s="402"/>
      <c r="EN292" s="402"/>
      <c r="EO292" s="402"/>
      <c r="EP292" s="402"/>
      <c r="EQ292" s="402"/>
      <c r="ER292" s="402"/>
      <c r="ES292" s="402"/>
      <c r="ET292" s="402"/>
      <c r="EU292" s="402"/>
      <c r="EV292" s="402"/>
      <c r="EW292" s="402"/>
      <c r="EX292" s="402"/>
      <c r="EY292" s="402"/>
      <c r="EZ292" s="402"/>
      <c r="FA292" s="402"/>
      <c r="FB292" s="402"/>
      <c r="FC292" s="402"/>
      <c r="FD292" s="402"/>
      <c r="FE292" s="402"/>
      <c r="FF292" s="402"/>
      <c r="FG292" s="402"/>
      <c r="FH292" s="402"/>
      <c r="FI292" s="402"/>
      <c r="FJ292" s="402"/>
      <c r="FK292" s="402"/>
      <c r="FL292" s="402"/>
      <c r="FM292" s="402"/>
      <c r="FN292" s="402"/>
      <c r="FO292" s="402"/>
      <c r="FP292" s="402"/>
      <c r="FQ292" s="402"/>
      <c r="FR292" s="402"/>
      <c r="FS292" s="402"/>
      <c r="FT292" s="402"/>
      <c r="FU292" s="402"/>
      <c r="FV292" s="402"/>
      <c r="FW292" s="402"/>
      <c r="FX292" s="402"/>
      <c r="FY292" s="402"/>
      <c r="FZ292" s="402"/>
      <c r="GA292" s="402"/>
      <c r="GB292" s="402"/>
      <c r="GC292" s="402"/>
      <c r="GD292" s="402"/>
    </row>
    <row r="293" spans="1:186" ht="26">
      <c r="A293" s="479">
        <v>11</v>
      </c>
      <c r="B293" s="348" t="s">
        <v>836</v>
      </c>
      <c r="C293" s="360" t="s">
        <v>17</v>
      </c>
      <c r="D293" s="351">
        <v>0.56999999999999995</v>
      </c>
      <c r="E293" s="466">
        <f t="shared" si="14"/>
        <v>0.56999999999999995</v>
      </c>
      <c r="F293" s="466"/>
      <c r="G293" s="466"/>
      <c r="H293" s="466"/>
      <c r="I293" s="466"/>
      <c r="J293" s="555" t="s">
        <v>420</v>
      </c>
      <c r="K293" s="379" t="s">
        <v>829</v>
      </c>
      <c r="L293" s="512"/>
      <c r="M293" s="512"/>
      <c r="AJ293" s="361">
        <v>0.56999999999999995</v>
      </c>
    </row>
    <row r="294" spans="1:186" ht="26">
      <c r="A294" s="383">
        <v>12</v>
      </c>
      <c r="B294" s="421" t="s">
        <v>837</v>
      </c>
      <c r="C294" s="484" t="s">
        <v>14</v>
      </c>
      <c r="D294" s="485">
        <v>0.04</v>
      </c>
      <c r="E294" s="466">
        <f t="shared" si="14"/>
        <v>0.04</v>
      </c>
      <c r="F294" s="504"/>
      <c r="G294" s="504"/>
      <c r="H294" s="504"/>
      <c r="I294" s="504"/>
      <c r="J294" s="562" t="s">
        <v>427</v>
      </c>
      <c r="K294" s="414" t="s">
        <v>838</v>
      </c>
      <c r="L294" s="512"/>
      <c r="M294" s="512"/>
      <c r="N294" s="402"/>
      <c r="O294" s="402"/>
      <c r="P294" s="402"/>
      <c r="Q294" s="402"/>
      <c r="R294" s="402"/>
      <c r="S294" s="402"/>
      <c r="T294" s="402"/>
      <c r="U294" s="402"/>
      <c r="V294" s="402"/>
      <c r="W294" s="402"/>
      <c r="X294" s="402"/>
      <c r="Y294" s="402"/>
      <c r="Z294" s="402"/>
      <c r="AA294" s="402"/>
      <c r="AB294" s="402"/>
      <c r="AC294" s="402"/>
      <c r="AD294" s="402"/>
      <c r="AE294" s="402"/>
      <c r="AF294" s="402"/>
      <c r="AG294" s="402"/>
      <c r="AH294" s="402"/>
      <c r="AI294" s="402"/>
      <c r="AJ294" s="402">
        <v>0.04</v>
      </c>
      <c r="AK294" s="402"/>
      <c r="AL294" s="402"/>
      <c r="AM294" s="402"/>
      <c r="AN294" s="402"/>
      <c r="AO294" s="402"/>
      <c r="AP294" s="402"/>
      <c r="AQ294" s="402"/>
      <c r="AR294" s="402"/>
      <c r="AS294" s="402"/>
      <c r="AT294" s="402"/>
      <c r="AU294" s="402"/>
      <c r="AV294" s="402"/>
      <c r="AW294" s="402"/>
      <c r="AX294" s="402"/>
      <c r="AY294" s="402"/>
      <c r="AZ294" s="402"/>
      <c r="BA294" s="402"/>
      <c r="BB294" s="402"/>
      <c r="BC294" s="402"/>
      <c r="BD294" s="402"/>
      <c r="BE294" s="402"/>
      <c r="BF294" s="402"/>
      <c r="BG294" s="402"/>
      <c r="BH294" s="402"/>
      <c r="BI294" s="402"/>
      <c r="BJ294" s="402"/>
      <c r="BK294" s="402"/>
      <c r="BL294" s="402"/>
      <c r="BM294" s="402"/>
      <c r="BN294" s="402"/>
      <c r="BO294" s="402"/>
      <c r="BP294" s="402"/>
      <c r="BQ294" s="402"/>
      <c r="BR294" s="402"/>
      <c r="BS294" s="402"/>
      <c r="BT294" s="402"/>
      <c r="BU294" s="402"/>
      <c r="BV294" s="402"/>
      <c r="BW294" s="402"/>
      <c r="BX294" s="402"/>
      <c r="BY294" s="402"/>
      <c r="BZ294" s="402"/>
      <c r="CA294" s="402"/>
      <c r="CB294" s="402"/>
      <c r="CC294" s="402"/>
      <c r="CD294" s="402"/>
      <c r="CE294" s="402"/>
      <c r="CF294" s="402"/>
      <c r="CG294" s="402"/>
      <c r="CH294" s="402"/>
      <c r="CI294" s="402"/>
      <c r="CJ294" s="402"/>
      <c r="CK294" s="402"/>
      <c r="CL294" s="402"/>
      <c r="CM294" s="402"/>
      <c r="CN294" s="402"/>
      <c r="CO294" s="402"/>
      <c r="CP294" s="402"/>
      <c r="CQ294" s="402"/>
      <c r="CR294" s="402"/>
      <c r="CS294" s="402"/>
      <c r="CT294" s="402"/>
      <c r="CU294" s="402"/>
      <c r="CV294" s="402"/>
      <c r="CW294" s="402"/>
      <c r="CX294" s="402"/>
      <c r="CY294" s="402"/>
      <c r="CZ294" s="402"/>
      <c r="DA294" s="402"/>
      <c r="DB294" s="402"/>
      <c r="DC294" s="402"/>
      <c r="DD294" s="402"/>
      <c r="DE294" s="402"/>
      <c r="DF294" s="402"/>
      <c r="DG294" s="402"/>
      <c r="DH294" s="402"/>
      <c r="DI294" s="402"/>
      <c r="DJ294" s="402"/>
      <c r="DK294" s="402"/>
      <c r="DL294" s="402"/>
      <c r="DM294" s="402"/>
      <c r="DN294" s="402"/>
      <c r="DO294" s="402"/>
      <c r="DP294" s="402"/>
      <c r="DQ294" s="402"/>
      <c r="DR294" s="402"/>
      <c r="DS294" s="402"/>
      <c r="DT294" s="402"/>
      <c r="DU294" s="402"/>
      <c r="DV294" s="402"/>
      <c r="DW294" s="402"/>
      <c r="DX294" s="402"/>
      <c r="DY294" s="402"/>
      <c r="DZ294" s="402"/>
      <c r="EA294" s="402"/>
      <c r="EB294" s="402"/>
      <c r="EC294" s="402"/>
      <c r="ED294" s="402"/>
      <c r="EE294" s="402"/>
      <c r="EF294" s="402"/>
      <c r="EG294" s="402"/>
      <c r="EH294" s="402"/>
      <c r="EI294" s="402"/>
      <c r="EJ294" s="402"/>
      <c r="EK294" s="402"/>
      <c r="EL294" s="402"/>
      <c r="EM294" s="402"/>
      <c r="EN294" s="402"/>
      <c r="EO294" s="402"/>
      <c r="EP294" s="402"/>
      <c r="EQ294" s="402"/>
      <c r="ER294" s="402"/>
      <c r="ES294" s="402"/>
      <c r="ET294" s="402"/>
      <c r="EU294" s="402"/>
      <c r="EV294" s="402"/>
      <c r="EW294" s="402"/>
      <c r="EX294" s="402"/>
      <c r="EY294" s="402"/>
      <c r="EZ294" s="402"/>
      <c r="FA294" s="402"/>
      <c r="FB294" s="402"/>
      <c r="FC294" s="402"/>
      <c r="FD294" s="402"/>
      <c r="FE294" s="402"/>
      <c r="FF294" s="402"/>
      <c r="FG294" s="402"/>
      <c r="FH294" s="402"/>
      <c r="FI294" s="402"/>
      <c r="FJ294" s="402"/>
      <c r="FK294" s="402"/>
      <c r="FL294" s="402"/>
      <c r="FM294" s="402"/>
      <c r="FN294" s="402"/>
      <c r="FO294" s="402"/>
      <c r="FP294" s="402"/>
      <c r="FQ294" s="402"/>
      <c r="FR294" s="402"/>
      <c r="FS294" s="402"/>
      <c r="FT294" s="402"/>
      <c r="FU294" s="402"/>
      <c r="FV294" s="402"/>
      <c r="FW294" s="402"/>
      <c r="FX294" s="402"/>
      <c r="FY294" s="402"/>
      <c r="FZ294" s="402"/>
      <c r="GA294" s="402"/>
      <c r="GB294" s="402"/>
      <c r="GC294" s="402"/>
      <c r="GD294" s="402"/>
    </row>
    <row r="295" spans="1:186" ht="26">
      <c r="A295" s="479">
        <v>13</v>
      </c>
      <c r="B295" s="348" t="s">
        <v>839</v>
      </c>
      <c r="C295" s="486" t="s">
        <v>132</v>
      </c>
      <c r="D295" s="485">
        <v>3.1</v>
      </c>
      <c r="E295" s="466">
        <f t="shared" si="14"/>
        <v>3.1</v>
      </c>
      <c r="F295" s="504"/>
      <c r="G295" s="504"/>
      <c r="H295" s="504"/>
      <c r="I295" s="504"/>
      <c r="J295" s="563" t="s">
        <v>420</v>
      </c>
      <c r="K295" s="414" t="s">
        <v>840</v>
      </c>
      <c r="L295" s="512"/>
      <c r="M295" s="512"/>
      <c r="S295" s="402">
        <v>3.1</v>
      </c>
    </row>
    <row r="296" spans="1:186">
      <c r="A296" s="383"/>
      <c r="B296" s="421"/>
      <c r="C296" s="392"/>
      <c r="D296" s="351"/>
      <c r="E296" s="351"/>
      <c r="F296" s="351"/>
      <c r="G296" s="351"/>
      <c r="H296" s="351"/>
      <c r="I296" s="351"/>
      <c r="J296" s="556"/>
      <c r="K296" s="379"/>
      <c r="L296" s="512"/>
      <c r="M296" s="512"/>
      <c r="S296" s="402"/>
    </row>
    <row r="297" spans="1:186">
      <c r="A297" s="479">
        <v>15</v>
      </c>
      <c r="B297" s="85" t="s">
        <v>843</v>
      </c>
      <c r="C297" s="83" t="s">
        <v>153</v>
      </c>
      <c r="D297" s="432">
        <v>0.2</v>
      </c>
      <c r="E297" s="432">
        <v>0.2</v>
      </c>
      <c r="F297" s="432"/>
      <c r="G297" s="432"/>
      <c r="H297" s="432"/>
      <c r="I297" s="432"/>
      <c r="J297" s="340" t="s">
        <v>632</v>
      </c>
      <c r="K297" s="487"/>
      <c r="L297" s="539"/>
      <c r="M297" s="539"/>
      <c r="S297" s="402"/>
      <c r="AV297" s="361">
        <v>0.2</v>
      </c>
    </row>
    <row r="298" spans="1:186" ht="26">
      <c r="A298" s="383">
        <v>16</v>
      </c>
      <c r="B298" s="85" t="s">
        <v>844</v>
      </c>
      <c r="C298" s="83" t="s">
        <v>153</v>
      </c>
      <c r="D298" s="432">
        <v>2.4</v>
      </c>
      <c r="E298" s="432">
        <v>2.4</v>
      </c>
      <c r="F298" s="432"/>
      <c r="G298" s="432"/>
      <c r="H298" s="432"/>
      <c r="I298" s="432"/>
      <c r="J298" s="340" t="s">
        <v>427</v>
      </c>
      <c r="K298" s="487" t="s">
        <v>845</v>
      </c>
      <c r="L298" s="539"/>
      <c r="M298" s="539"/>
      <c r="S298" s="402"/>
      <c r="AU298" s="361">
        <v>2.4</v>
      </c>
    </row>
    <row r="299" spans="1:186">
      <c r="A299" s="479">
        <v>17</v>
      </c>
      <c r="B299" s="85" t="s">
        <v>846</v>
      </c>
      <c r="C299" s="83" t="s">
        <v>153</v>
      </c>
      <c r="D299" s="432">
        <v>20</v>
      </c>
      <c r="E299" s="432">
        <v>3</v>
      </c>
      <c r="F299" s="432"/>
      <c r="G299" s="432"/>
      <c r="H299" s="432"/>
      <c r="I299" s="432"/>
      <c r="J299" s="340" t="s">
        <v>484</v>
      </c>
      <c r="K299" s="487"/>
      <c r="L299" s="539"/>
      <c r="M299" s="539"/>
      <c r="S299" s="402"/>
      <c r="AU299" s="361">
        <v>3</v>
      </c>
    </row>
    <row r="300" spans="1:186" ht="26">
      <c r="A300" s="383">
        <v>18</v>
      </c>
      <c r="B300" s="421" t="s">
        <v>847</v>
      </c>
      <c r="C300" s="392" t="s">
        <v>153</v>
      </c>
      <c r="D300" s="351">
        <v>30</v>
      </c>
      <c r="E300" s="351">
        <v>10</v>
      </c>
      <c r="F300" s="351"/>
      <c r="G300" s="351"/>
      <c r="H300" s="351"/>
      <c r="I300" s="351"/>
      <c r="J300" s="555" t="s">
        <v>265</v>
      </c>
      <c r="K300" s="487" t="s">
        <v>848</v>
      </c>
      <c r="L300" s="539"/>
      <c r="M300" s="539"/>
      <c r="S300" s="402"/>
      <c r="AU300" s="361">
        <v>10</v>
      </c>
    </row>
    <row r="301" spans="1:186">
      <c r="A301" s="95" t="s">
        <v>26</v>
      </c>
      <c r="B301" s="86" t="s">
        <v>538</v>
      </c>
      <c r="C301" s="392"/>
      <c r="D301" s="475">
        <f>SUM(D302:D329)</f>
        <v>115.32000000000001</v>
      </c>
      <c r="E301" s="475">
        <f>SUM(E302:E329)</f>
        <v>59.259999999999991</v>
      </c>
      <c r="F301" s="475"/>
      <c r="G301" s="475"/>
      <c r="H301" s="475"/>
      <c r="I301" s="475"/>
      <c r="J301" s="556"/>
      <c r="K301" s="462"/>
      <c r="L301" s="535"/>
      <c r="M301" s="535"/>
    </row>
    <row r="302" spans="1:186" ht="52">
      <c r="A302" s="383">
        <v>14</v>
      </c>
      <c r="B302" s="421" t="s">
        <v>872</v>
      </c>
      <c r="C302" s="392" t="s">
        <v>117</v>
      </c>
      <c r="D302" s="351">
        <v>0.56999999999999995</v>
      </c>
      <c r="E302" s="412">
        <f t="shared" si="14"/>
        <v>0.56999999999999995</v>
      </c>
      <c r="F302" s="412"/>
      <c r="G302" s="412"/>
      <c r="H302" s="412"/>
      <c r="I302" s="412"/>
      <c r="J302" s="556" t="s">
        <v>554</v>
      </c>
      <c r="K302" s="379" t="s">
        <v>873</v>
      </c>
      <c r="L302" s="512"/>
      <c r="M302" s="512"/>
      <c r="N302" s="402"/>
      <c r="O302" s="402"/>
      <c r="P302" s="402"/>
      <c r="Q302" s="402">
        <v>0.15</v>
      </c>
      <c r="R302" s="402">
        <v>0.42</v>
      </c>
      <c r="S302" s="402"/>
      <c r="T302" s="402"/>
      <c r="U302" s="402"/>
      <c r="V302" s="402"/>
      <c r="W302" s="402"/>
      <c r="X302" s="402"/>
      <c r="Y302" s="402"/>
      <c r="Z302" s="402"/>
      <c r="AA302" s="402"/>
      <c r="AB302" s="402"/>
      <c r="AC302" s="402"/>
      <c r="AD302" s="402"/>
      <c r="AE302" s="402"/>
      <c r="AF302" s="402"/>
      <c r="AG302" s="402"/>
      <c r="AH302" s="402"/>
      <c r="AI302" s="402"/>
      <c r="AJ302" s="402"/>
      <c r="AK302" s="402"/>
      <c r="AL302" s="402"/>
      <c r="AM302" s="402"/>
      <c r="AN302" s="402"/>
      <c r="AO302" s="402"/>
      <c r="AP302" s="402"/>
      <c r="AQ302" s="402"/>
      <c r="AR302" s="402"/>
      <c r="AS302" s="402"/>
      <c r="AT302" s="402"/>
      <c r="AU302" s="402"/>
      <c r="AV302" s="402"/>
      <c r="AW302" s="402"/>
      <c r="AX302" s="402"/>
      <c r="AY302" s="402"/>
      <c r="AZ302" s="402"/>
      <c r="BA302" s="402"/>
      <c r="BB302" s="402"/>
      <c r="BC302" s="402"/>
      <c r="BD302" s="402"/>
      <c r="BE302" s="402"/>
      <c r="BF302" s="402"/>
      <c r="BG302" s="402"/>
      <c r="BH302" s="402"/>
      <c r="BI302" s="402"/>
      <c r="BJ302" s="402"/>
      <c r="BK302" s="402"/>
      <c r="BL302" s="402"/>
      <c r="BM302" s="402"/>
      <c r="BN302" s="402"/>
      <c r="BO302" s="402"/>
      <c r="BP302" s="402"/>
      <c r="BQ302" s="402"/>
      <c r="BR302" s="402"/>
      <c r="BS302" s="402"/>
      <c r="BT302" s="402"/>
      <c r="BU302" s="402"/>
      <c r="BV302" s="402"/>
      <c r="BW302" s="402"/>
      <c r="BX302" s="402"/>
      <c r="BY302" s="402"/>
      <c r="BZ302" s="402"/>
      <c r="CA302" s="402"/>
      <c r="CB302" s="402"/>
      <c r="CC302" s="402"/>
      <c r="CD302" s="402"/>
      <c r="CE302" s="402"/>
      <c r="CF302" s="402"/>
      <c r="CG302" s="402"/>
      <c r="CH302" s="402"/>
      <c r="CI302" s="402"/>
      <c r="CJ302" s="402"/>
      <c r="CK302" s="402"/>
      <c r="CL302" s="402"/>
      <c r="CM302" s="402"/>
      <c r="CN302" s="402"/>
      <c r="CO302" s="402"/>
      <c r="CP302" s="402"/>
      <c r="CQ302" s="402"/>
      <c r="CR302" s="402"/>
      <c r="CS302" s="402"/>
      <c r="CT302" s="402"/>
      <c r="CU302" s="402"/>
      <c r="CV302" s="402"/>
      <c r="CW302" s="402"/>
      <c r="CX302" s="402"/>
      <c r="CY302" s="402"/>
      <c r="CZ302" s="402"/>
      <c r="DA302" s="402"/>
      <c r="DB302" s="402"/>
      <c r="DC302" s="402"/>
      <c r="DD302" s="402"/>
      <c r="DE302" s="402"/>
      <c r="DF302" s="402"/>
      <c r="DG302" s="402"/>
      <c r="DH302" s="402"/>
      <c r="DI302" s="402"/>
      <c r="DJ302" s="402"/>
      <c r="DK302" s="402"/>
      <c r="DL302" s="402"/>
      <c r="DM302" s="402"/>
      <c r="DN302" s="402"/>
      <c r="DO302" s="402"/>
      <c r="DP302" s="402"/>
      <c r="DQ302" s="402"/>
      <c r="DR302" s="402"/>
      <c r="DS302" s="402"/>
      <c r="DT302" s="402"/>
      <c r="DU302" s="402"/>
      <c r="DV302" s="402"/>
      <c r="DW302" s="402"/>
      <c r="DX302" s="402"/>
      <c r="DY302" s="402"/>
      <c r="DZ302" s="402"/>
      <c r="EA302" s="402"/>
      <c r="EB302" s="402"/>
      <c r="EC302" s="402"/>
      <c r="ED302" s="402"/>
      <c r="EE302" s="402"/>
      <c r="EF302" s="402"/>
      <c r="EG302" s="402"/>
      <c r="EH302" s="402"/>
      <c r="EI302" s="402"/>
      <c r="EJ302" s="402"/>
      <c r="EK302" s="402"/>
      <c r="EL302" s="402"/>
      <c r="EM302" s="402"/>
      <c r="EN302" s="402"/>
      <c r="EO302" s="402"/>
      <c r="EP302" s="402"/>
      <c r="EQ302" s="402"/>
      <c r="ER302" s="402"/>
      <c r="ES302" s="402"/>
      <c r="ET302" s="402"/>
      <c r="EU302" s="402"/>
      <c r="EV302" s="402"/>
      <c r="EW302" s="402"/>
      <c r="EX302" s="402"/>
      <c r="EY302" s="402"/>
      <c r="EZ302" s="402"/>
      <c r="FA302" s="402"/>
      <c r="FB302" s="402"/>
      <c r="FC302" s="402"/>
      <c r="FD302" s="402"/>
      <c r="FE302" s="402"/>
      <c r="FF302" s="402"/>
      <c r="FG302" s="402"/>
      <c r="FH302" s="402"/>
      <c r="FI302" s="402"/>
      <c r="FJ302" s="402"/>
      <c r="FK302" s="402"/>
      <c r="FL302" s="402"/>
      <c r="FM302" s="402"/>
      <c r="FN302" s="402"/>
      <c r="FO302" s="402"/>
      <c r="FP302" s="402"/>
      <c r="FQ302" s="402"/>
      <c r="FR302" s="402"/>
      <c r="FS302" s="402"/>
      <c r="FT302" s="402"/>
      <c r="FU302" s="402"/>
      <c r="FV302" s="402"/>
      <c r="FW302" s="402"/>
      <c r="FX302" s="402"/>
      <c r="FY302" s="402"/>
      <c r="FZ302" s="402"/>
      <c r="GA302" s="402"/>
      <c r="GB302" s="402"/>
      <c r="GC302" s="402"/>
      <c r="GD302" s="402"/>
    </row>
    <row r="303" spans="1:186" ht="31">
      <c r="A303" s="383">
        <v>16</v>
      </c>
      <c r="B303" s="384" t="s">
        <v>876</v>
      </c>
      <c r="C303" s="486" t="s">
        <v>117</v>
      </c>
      <c r="D303" s="485">
        <f>+D304+D310+D313</f>
        <v>29.7</v>
      </c>
      <c r="E303" s="485">
        <f>+E304+E310+E313</f>
        <v>9.509999999999998</v>
      </c>
      <c r="F303" s="485"/>
      <c r="G303" s="485"/>
      <c r="H303" s="485"/>
      <c r="I303" s="485"/>
      <c r="J303" s="563" t="s">
        <v>877</v>
      </c>
      <c r="K303" s="490" t="s">
        <v>878</v>
      </c>
      <c r="L303" s="540"/>
      <c r="M303" s="540"/>
      <c r="N303" s="402"/>
      <c r="O303" s="402"/>
      <c r="P303" s="402"/>
      <c r="Q303" s="402"/>
      <c r="R303" s="402"/>
      <c r="S303" s="402"/>
      <c r="T303" s="402"/>
      <c r="U303" s="402"/>
      <c r="V303" s="402"/>
      <c r="W303" s="402"/>
      <c r="X303" s="402"/>
      <c r="Y303" s="402"/>
      <c r="Z303" s="402"/>
      <c r="AA303" s="402"/>
      <c r="AB303" s="402"/>
      <c r="AC303" s="402"/>
      <c r="AD303" s="402"/>
      <c r="AE303" s="402"/>
      <c r="AF303" s="402"/>
      <c r="AG303" s="402"/>
      <c r="AH303" s="402"/>
      <c r="AI303" s="402"/>
      <c r="AJ303" s="402"/>
      <c r="AK303" s="402"/>
      <c r="AL303" s="402"/>
      <c r="AM303" s="402"/>
      <c r="AN303" s="402"/>
      <c r="AO303" s="402"/>
      <c r="AP303" s="402"/>
      <c r="AQ303" s="402"/>
      <c r="AR303" s="402"/>
      <c r="AS303" s="402"/>
      <c r="AT303" s="402"/>
      <c r="AU303" s="402"/>
      <c r="AV303" s="402"/>
      <c r="AW303" s="402"/>
      <c r="AX303" s="402"/>
      <c r="AY303" s="402"/>
      <c r="AZ303" s="402"/>
      <c r="BA303" s="402"/>
      <c r="BB303" s="402"/>
      <c r="BC303" s="402"/>
      <c r="BD303" s="402"/>
      <c r="BE303" s="402"/>
      <c r="BF303" s="402"/>
      <c r="BG303" s="402"/>
      <c r="BH303" s="402"/>
      <c r="BI303" s="402"/>
      <c r="BJ303" s="402"/>
      <c r="BK303" s="402"/>
      <c r="BL303" s="402"/>
      <c r="BM303" s="402"/>
      <c r="BN303" s="402"/>
      <c r="BO303" s="402"/>
      <c r="BP303" s="402"/>
      <c r="BQ303" s="402"/>
      <c r="BR303" s="402"/>
      <c r="BS303" s="402"/>
      <c r="BT303" s="402"/>
      <c r="BU303" s="402"/>
      <c r="BV303" s="402"/>
      <c r="BW303" s="402"/>
      <c r="BX303" s="402"/>
      <c r="BY303" s="402"/>
      <c r="BZ303" s="402"/>
      <c r="CA303" s="402"/>
      <c r="CB303" s="402"/>
      <c r="CC303" s="402"/>
      <c r="CD303" s="402"/>
      <c r="CE303" s="402"/>
      <c r="CF303" s="402"/>
      <c r="CG303" s="402"/>
      <c r="CH303" s="402"/>
      <c r="CI303" s="402"/>
      <c r="CJ303" s="402"/>
      <c r="CK303" s="402"/>
      <c r="CL303" s="402"/>
      <c r="CM303" s="402"/>
      <c r="CN303" s="402"/>
      <c r="CO303" s="402"/>
      <c r="CP303" s="402"/>
      <c r="CQ303" s="402"/>
      <c r="CR303" s="402"/>
      <c r="CS303" s="402"/>
      <c r="CT303" s="402"/>
      <c r="CU303" s="402"/>
      <c r="CV303" s="402"/>
      <c r="CW303" s="402"/>
      <c r="CX303" s="402"/>
      <c r="CY303" s="402"/>
      <c r="CZ303" s="402"/>
      <c r="DA303" s="402"/>
      <c r="DB303" s="402"/>
      <c r="DC303" s="402"/>
      <c r="DD303" s="402"/>
      <c r="DE303" s="402"/>
      <c r="DF303" s="402"/>
      <c r="DG303" s="402"/>
      <c r="DH303" s="402"/>
      <c r="DI303" s="402"/>
      <c r="DJ303" s="402"/>
      <c r="DK303" s="402"/>
      <c r="DL303" s="402"/>
      <c r="DM303" s="402"/>
      <c r="DN303" s="402"/>
      <c r="DO303" s="402"/>
      <c r="DP303" s="402"/>
      <c r="DQ303" s="402"/>
      <c r="DR303" s="402"/>
      <c r="DS303" s="402"/>
      <c r="DT303" s="402"/>
      <c r="DU303" s="402"/>
      <c r="DV303" s="402"/>
      <c r="DW303" s="402"/>
      <c r="DX303" s="402"/>
      <c r="DY303" s="402"/>
      <c r="DZ303" s="402"/>
      <c r="EA303" s="402"/>
      <c r="EB303" s="402"/>
      <c r="EC303" s="402"/>
      <c r="ED303" s="402"/>
      <c r="EE303" s="402"/>
      <c r="EF303" s="402"/>
      <c r="EG303" s="402"/>
      <c r="EH303" s="402"/>
      <c r="EI303" s="402"/>
      <c r="EJ303" s="402"/>
      <c r="EK303" s="402"/>
      <c r="EL303" s="402"/>
      <c r="EM303" s="402"/>
      <c r="EN303" s="402"/>
      <c r="EO303" s="402"/>
      <c r="EP303" s="402"/>
      <c r="EQ303" s="402"/>
      <c r="ER303" s="402"/>
      <c r="ES303" s="402"/>
      <c r="ET303" s="402"/>
      <c r="EU303" s="402"/>
      <c r="EV303" s="402"/>
      <c r="EW303" s="402"/>
      <c r="EX303" s="402"/>
      <c r="EY303" s="402"/>
      <c r="EZ303" s="402"/>
      <c r="FA303" s="402"/>
      <c r="FB303" s="402"/>
      <c r="FC303" s="402"/>
      <c r="FD303" s="402"/>
      <c r="FE303" s="402"/>
      <c r="FF303" s="402"/>
      <c r="FG303" s="402"/>
      <c r="FH303" s="402"/>
      <c r="FI303" s="402"/>
      <c r="FJ303" s="402"/>
      <c r="FK303" s="402"/>
      <c r="FL303" s="402"/>
      <c r="FM303" s="402"/>
      <c r="FN303" s="402"/>
      <c r="FO303" s="402"/>
      <c r="FP303" s="402"/>
      <c r="FQ303" s="402"/>
      <c r="FR303" s="402"/>
      <c r="FS303" s="402"/>
      <c r="FT303" s="402"/>
      <c r="FU303" s="402"/>
      <c r="FV303" s="402"/>
      <c r="FW303" s="402"/>
      <c r="FX303" s="402"/>
      <c r="FY303" s="402"/>
      <c r="FZ303" s="402"/>
      <c r="GA303" s="402"/>
      <c r="GB303" s="402"/>
      <c r="GC303" s="402"/>
      <c r="GD303" s="402"/>
    </row>
    <row r="304" spans="1:186">
      <c r="A304" s="383"/>
      <c r="B304" s="384"/>
      <c r="C304" s="491"/>
      <c r="D304" s="485">
        <f>+D305+D306+D307+D308+D309</f>
        <v>27.35</v>
      </c>
      <c r="E304" s="488">
        <f>+E305+E306+E307+E308+E309</f>
        <v>7.9199999999999982</v>
      </c>
      <c r="F304" s="488"/>
      <c r="G304" s="488"/>
      <c r="H304" s="488"/>
      <c r="I304" s="488"/>
      <c r="J304" s="555" t="s">
        <v>541</v>
      </c>
      <c r="K304" s="492"/>
      <c r="L304" s="492"/>
      <c r="M304" s="492"/>
      <c r="N304" s="402"/>
      <c r="O304" s="402"/>
      <c r="P304" s="402"/>
      <c r="Q304" s="402"/>
      <c r="R304" s="402"/>
      <c r="S304" s="402"/>
      <c r="T304" s="402"/>
      <c r="U304" s="402"/>
      <c r="V304" s="402"/>
      <c r="W304" s="402"/>
      <c r="X304" s="402"/>
      <c r="Y304" s="402"/>
      <c r="Z304" s="402"/>
      <c r="AA304" s="402"/>
      <c r="AB304" s="402"/>
      <c r="AC304" s="402"/>
      <c r="AD304" s="402"/>
      <c r="AE304" s="402"/>
      <c r="AF304" s="402"/>
      <c r="AG304" s="402"/>
      <c r="AH304" s="402"/>
      <c r="AI304" s="402"/>
      <c r="AJ304" s="402"/>
      <c r="AK304" s="402"/>
      <c r="AL304" s="402"/>
      <c r="AM304" s="402"/>
      <c r="AN304" s="402"/>
      <c r="AO304" s="402"/>
      <c r="AP304" s="402"/>
      <c r="AQ304" s="402"/>
      <c r="AR304" s="402"/>
      <c r="AS304" s="402"/>
      <c r="AT304" s="402"/>
      <c r="AU304" s="402"/>
      <c r="AV304" s="402"/>
      <c r="AW304" s="402"/>
      <c r="AX304" s="402"/>
      <c r="AY304" s="402"/>
      <c r="AZ304" s="402"/>
      <c r="BA304" s="402"/>
      <c r="BB304" s="402"/>
      <c r="BC304" s="402"/>
      <c r="BD304" s="402"/>
      <c r="BE304" s="402"/>
      <c r="BF304" s="402"/>
      <c r="BG304" s="402"/>
      <c r="BH304" s="402"/>
      <c r="BI304" s="402"/>
      <c r="BJ304" s="402"/>
      <c r="BK304" s="402"/>
      <c r="BL304" s="402"/>
      <c r="BM304" s="402"/>
      <c r="BN304" s="402"/>
      <c r="BO304" s="402"/>
      <c r="BP304" s="402"/>
      <c r="BQ304" s="402"/>
      <c r="BR304" s="402"/>
      <c r="BS304" s="402"/>
      <c r="BT304" s="402"/>
      <c r="BU304" s="402"/>
      <c r="BV304" s="402"/>
      <c r="BW304" s="402"/>
      <c r="BX304" s="402"/>
      <c r="BY304" s="402"/>
      <c r="BZ304" s="402"/>
      <c r="CA304" s="402"/>
      <c r="CB304" s="402"/>
      <c r="CC304" s="402"/>
      <c r="CD304" s="402"/>
      <c r="CE304" s="402"/>
      <c r="CF304" s="402"/>
      <c r="CG304" s="402"/>
      <c r="CH304" s="402"/>
      <c r="CI304" s="402"/>
      <c r="CJ304" s="402"/>
      <c r="CK304" s="402"/>
      <c r="CL304" s="402"/>
      <c r="CM304" s="402"/>
      <c r="CN304" s="402"/>
      <c r="CO304" s="402"/>
      <c r="CP304" s="402"/>
      <c r="CQ304" s="402"/>
      <c r="CR304" s="402"/>
      <c r="CS304" s="402"/>
      <c r="CT304" s="402"/>
      <c r="CU304" s="402"/>
      <c r="CV304" s="402"/>
      <c r="CW304" s="402"/>
      <c r="CX304" s="402"/>
      <c r="CY304" s="402"/>
      <c r="CZ304" s="402"/>
      <c r="DA304" s="402"/>
      <c r="DB304" s="402"/>
      <c r="DC304" s="402"/>
      <c r="DD304" s="402"/>
      <c r="DE304" s="402"/>
      <c r="DF304" s="402"/>
      <c r="DG304" s="402"/>
      <c r="DH304" s="402"/>
      <c r="DI304" s="402"/>
      <c r="DJ304" s="402"/>
      <c r="DK304" s="402"/>
      <c r="DL304" s="402"/>
      <c r="DM304" s="402"/>
      <c r="DN304" s="402"/>
      <c r="DO304" s="402"/>
      <c r="DP304" s="402"/>
      <c r="DQ304" s="402"/>
      <c r="DR304" s="402"/>
      <c r="DS304" s="402"/>
      <c r="DT304" s="402"/>
      <c r="DU304" s="402"/>
      <c r="DV304" s="402"/>
      <c r="DW304" s="402"/>
      <c r="DX304" s="402"/>
      <c r="DY304" s="402"/>
      <c r="DZ304" s="402"/>
      <c r="EA304" s="402"/>
      <c r="EB304" s="402"/>
      <c r="EC304" s="402"/>
      <c r="ED304" s="402"/>
      <c r="EE304" s="402"/>
      <c r="EF304" s="402"/>
      <c r="EG304" s="402"/>
      <c r="EH304" s="402"/>
      <c r="EI304" s="402"/>
      <c r="EJ304" s="402"/>
      <c r="EK304" s="402"/>
      <c r="EL304" s="402"/>
      <c r="EM304" s="402"/>
      <c r="EN304" s="402"/>
      <c r="EO304" s="402"/>
      <c r="EP304" s="402"/>
      <c r="EQ304" s="402"/>
      <c r="ER304" s="402"/>
      <c r="ES304" s="402"/>
      <c r="ET304" s="402"/>
      <c r="EU304" s="402"/>
      <c r="EV304" s="402"/>
      <c r="EW304" s="402"/>
      <c r="EX304" s="402"/>
      <c r="EY304" s="402"/>
      <c r="EZ304" s="402"/>
      <c r="FA304" s="402"/>
      <c r="FB304" s="402"/>
      <c r="FC304" s="402"/>
      <c r="FD304" s="402"/>
      <c r="FE304" s="402"/>
      <c r="FF304" s="402"/>
      <c r="FG304" s="402"/>
      <c r="FH304" s="402"/>
      <c r="FI304" s="402"/>
      <c r="FJ304" s="402"/>
      <c r="FK304" s="402"/>
      <c r="FL304" s="402"/>
      <c r="FM304" s="402"/>
      <c r="FN304" s="402"/>
      <c r="FO304" s="402"/>
      <c r="FP304" s="402"/>
      <c r="FQ304" s="402"/>
      <c r="FR304" s="402"/>
      <c r="FS304" s="402"/>
      <c r="FT304" s="402"/>
      <c r="FU304" s="402"/>
      <c r="FV304" s="402"/>
      <c r="FW304" s="402"/>
      <c r="FX304" s="402"/>
      <c r="FY304" s="402"/>
      <c r="FZ304" s="402"/>
      <c r="GA304" s="402"/>
      <c r="GB304" s="402"/>
      <c r="GC304" s="402"/>
      <c r="GD304" s="402"/>
    </row>
    <row r="305" spans="1:186" s="408" customFormat="1">
      <c r="A305" s="404"/>
      <c r="B305" s="493" t="s">
        <v>879</v>
      </c>
      <c r="C305" s="494" t="s">
        <v>14</v>
      </c>
      <c r="D305" s="488">
        <v>1.04</v>
      </c>
      <c r="E305" s="488">
        <f>+SUM(N305:BK305)</f>
        <v>0.29000000000000004</v>
      </c>
      <c r="F305" s="488"/>
      <c r="G305" s="488"/>
      <c r="H305" s="488"/>
      <c r="I305" s="488"/>
      <c r="J305" s="555" t="s">
        <v>541</v>
      </c>
      <c r="K305" s="495"/>
      <c r="L305" s="495"/>
      <c r="M305" s="495"/>
      <c r="N305" s="409">
        <v>0.1</v>
      </c>
      <c r="O305" s="409"/>
      <c r="P305" s="409"/>
      <c r="Q305" s="409"/>
      <c r="R305" s="409">
        <v>0.17</v>
      </c>
      <c r="S305" s="409"/>
      <c r="T305" s="409"/>
      <c r="U305" s="409"/>
      <c r="V305" s="409"/>
      <c r="W305" s="409"/>
      <c r="X305" s="409"/>
      <c r="Y305" s="409"/>
      <c r="Z305" s="409"/>
      <c r="AA305" s="409"/>
      <c r="AB305" s="409"/>
      <c r="AC305" s="409"/>
      <c r="AD305" s="409"/>
      <c r="AE305" s="409"/>
      <c r="AF305" s="409"/>
      <c r="AG305" s="409"/>
      <c r="AH305" s="409"/>
      <c r="AI305" s="409"/>
      <c r="AJ305" s="409"/>
      <c r="AK305" s="409"/>
      <c r="AL305" s="409"/>
      <c r="AM305" s="409"/>
      <c r="AN305" s="409"/>
      <c r="AO305" s="409"/>
      <c r="AP305" s="409"/>
      <c r="AQ305" s="409"/>
      <c r="AR305" s="409"/>
      <c r="AS305" s="409"/>
      <c r="AT305" s="409"/>
      <c r="AU305" s="409">
        <v>0.02</v>
      </c>
      <c r="AV305" s="409"/>
      <c r="AW305" s="409"/>
      <c r="AX305" s="409"/>
      <c r="AY305" s="409"/>
      <c r="AZ305" s="409"/>
      <c r="BA305" s="409"/>
      <c r="BB305" s="409"/>
      <c r="BC305" s="409"/>
      <c r="BD305" s="409"/>
      <c r="BE305" s="409"/>
      <c r="BF305" s="409"/>
      <c r="BG305" s="409"/>
      <c r="BH305" s="409"/>
      <c r="BI305" s="409"/>
      <c r="BJ305" s="409"/>
      <c r="BK305" s="409"/>
      <c r="BL305" s="409"/>
      <c r="BM305" s="409"/>
      <c r="BN305" s="409"/>
      <c r="BO305" s="409"/>
      <c r="BP305" s="409"/>
      <c r="BQ305" s="409"/>
      <c r="BR305" s="409"/>
      <c r="BS305" s="409"/>
      <c r="BT305" s="409"/>
      <c r="BU305" s="409"/>
      <c r="BV305" s="409"/>
      <c r="BW305" s="409"/>
      <c r="BX305" s="409"/>
      <c r="BY305" s="409"/>
      <c r="BZ305" s="409"/>
      <c r="CA305" s="409"/>
      <c r="CB305" s="409"/>
      <c r="CC305" s="409"/>
      <c r="CD305" s="409"/>
      <c r="CE305" s="409"/>
      <c r="CF305" s="409"/>
      <c r="CG305" s="409"/>
      <c r="CH305" s="409"/>
      <c r="CI305" s="409"/>
      <c r="CJ305" s="409"/>
      <c r="CK305" s="409"/>
      <c r="CL305" s="409"/>
      <c r="CM305" s="409"/>
      <c r="CN305" s="409"/>
      <c r="CO305" s="409"/>
      <c r="CP305" s="409"/>
      <c r="CQ305" s="409"/>
      <c r="CR305" s="409"/>
      <c r="CS305" s="409"/>
      <c r="CT305" s="409"/>
      <c r="CU305" s="409"/>
      <c r="CV305" s="409"/>
      <c r="CW305" s="409"/>
      <c r="CX305" s="409"/>
      <c r="CY305" s="409"/>
      <c r="CZ305" s="409"/>
      <c r="DA305" s="409"/>
      <c r="DB305" s="409"/>
      <c r="DC305" s="409"/>
      <c r="DD305" s="409"/>
      <c r="DE305" s="409"/>
      <c r="DF305" s="409"/>
      <c r="DG305" s="409"/>
      <c r="DH305" s="409"/>
      <c r="DI305" s="409"/>
      <c r="DJ305" s="409"/>
      <c r="DK305" s="409"/>
      <c r="DL305" s="409"/>
      <c r="DM305" s="409"/>
      <c r="DN305" s="409"/>
      <c r="DO305" s="409"/>
      <c r="DP305" s="409"/>
      <c r="DQ305" s="409"/>
      <c r="DR305" s="409"/>
      <c r="DS305" s="409"/>
      <c r="DT305" s="409"/>
      <c r="DU305" s="409"/>
      <c r="DV305" s="409"/>
      <c r="DW305" s="409"/>
      <c r="DX305" s="409"/>
      <c r="DY305" s="409"/>
      <c r="DZ305" s="409"/>
      <c r="EA305" s="409"/>
      <c r="EB305" s="409"/>
      <c r="EC305" s="409"/>
      <c r="ED305" s="409"/>
      <c r="EE305" s="409"/>
      <c r="EF305" s="409"/>
      <c r="EG305" s="409"/>
      <c r="EH305" s="409"/>
      <c r="EI305" s="409"/>
      <c r="EJ305" s="409"/>
      <c r="EK305" s="409"/>
      <c r="EL305" s="409"/>
      <c r="EM305" s="409"/>
      <c r="EN305" s="409"/>
      <c r="EO305" s="409"/>
      <c r="EP305" s="409"/>
      <c r="EQ305" s="409"/>
      <c r="ER305" s="409"/>
      <c r="ES305" s="409"/>
      <c r="ET305" s="409"/>
      <c r="EU305" s="409"/>
      <c r="EV305" s="409"/>
      <c r="EW305" s="409"/>
      <c r="EX305" s="409"/>
      <c r="EY305" s="409"/>
      <c r="EZ305" s="409"/>
      <c r="FA305" s="409"/>
      <c r="FB305" s="409"/>
      <c r="FC305" s="409"/>
      <c r="FD305" s="409"/>
      <c r="FE305" s="409"/>
      <c r="FF305" s="409"/>
      <c r="FG305" s="409"/>
      <c r="FH305" s="409"/>
      <c r="FI305" s="409"/>
      <c r="FJ305" s="409"/>
      <c r="FK305" s="409"/>
      <c r="FL305" s="409"/>
      <c r="FM305" s="409"/>
      <c r="FN305" s="409"/>
      <c r="FO305" s="409"/>
      <c r="FP305" s="409"/>
      <c r="FQ305" s="409"/>
      <c r="FR305" s="409"/>
      <c r="FS305" s="409"/>
      <c r="FT305" s="409"/>
      <c r="FU305" s="409"/>
      <c r="FV305" s="409"/>
      <c r="FW305" s="409"/>
      <c r="FX305" s="409"/>
      <c r="FY305" s="409"/>
      <c r="FZ305" s="409"/>
      <c r="GA305" s="409"/>
      <c r="GB305" s="409"/>
      <c r="GC305" s="409"/>
      <c r="GD305" s="409"/>
    </row>
    <row r="306" spans="1:186" s="408" customFormat="1">
      <c r="A306" s="404"/>
      <c r="B306" s="493" t="s">
        <v>880</v>
      </c>
      <c r="C306" s="494" t="s">
        <v>16</v>
      </c>
      <c r="D306" s="488">
        <v>1.1100000000000001</v>
      </c>
      <c r="E306" s="488">
        <f>+SUM(N306:BK306)</f>
        <v>0.34</v>
      </c>
      <c r="F306" s="488"/>
      <c r="G306" s="488"/>
      <c r="H306" s="488"/>
      <c r="I306" s="488"/>
      <c r="J306" s="555" t="s">
        <v>541</v>
      </c>
      <c r="K306" s="495"/>
      <c r="L306" s="495"/>
      <c r="M306" s="495"/>
      <c r="N306" s="409">
        <v>0.25</v>
      </c>
      <c r="O306" s="409"/>
      <c r="P306" s="409"/>
      <c r="Q306" s="409"/>
      <c r="R306" s="409">
        <v>0.02</v>
      </c>
      <c r="S306" s="409"/>
      <c r="T306" s="409"/>
      <c r="U306" s="409"/>
      <c r="V306" s="409"/>
      <c r="W306" s="409"/>
      <c r="X306" s="409"/>
      <c r="Y306" s="409"/>
      <c r="Z306" s="409"/>
      <c r="AA306" s="409"/>
      <c r="AB306" s="409"/>
      <c r="AC306" s="409"/>
      <c r="AD306" s="409"/>
      <c r="AE306" s="409"/>
      <c r="AF306" s="409"/>
      <c r="AG306" s="409"/>
      <c r="AH306" s="409"/>
      <c r="AI306" s="409"/>
      <c r="AJ306" s="409"/>
      <c r="AK306" s="409"/>
      <c r="AL306" s="409"/>
      <c r="AM306" s="409"/>
      <c r="AN306" s="409"/>
      <c r="AO306" s="409"/>
      <c r="AP306" s="409"/>
      <c r="AQ306" s="409"/>
      <c r="AR306" s="409"/>
      <c r="AS306" s="409"/>
      <c r="AT306" s="409"/>
      <c r="AU306" s="409">
        <v>0.01</v>
      </c>
      <c r="AV306" s="409"/>
      <c r="AW306" s="409"/>
      <c r="AX306" s="409"/>
      <c r="AY306" s="409"/>
      <c r="AZ306" s="409"/>
      <c r="BA306" s="409"/>
      <c r="BB306" s="409"/>
      <c r="BC306" s="409">
        <v>0.06</v>
      </c>
      <c r="BD306" s="409"/>
      <c r="BE306" s="409"/>
      <c r="BF306" s="409"/>
      <c r="BG306" s="409"/>
      <c r="BH306" s="409"/>
      <c r="BI306" s="409"/>
      <c r="BJ306" s="409"/>
      <c r="BK306" s="409"/>
      <c r="BL306" s="409"/>
      <c r="BM306" s="409"/>
      <c r="BN306" s="409"/>
      <c r="BO306" s="409"/>
      <c r="BP306" s="409"/>
      <c r="BQ306" s="409"/>
      <c r="BR306" s="409"/>
      <c r="BS306" s="409"/>
      <c r="BT306" s="409"/>
      <c r="BU306" s="409"/>
      <c r="BV306" s="409"/>
      <c r="BW306" s="409"/>
      <c r="BX306" s="409"/>
      <c r="BY306" s="409"/>
      <c r="BZ306" s="409"/>
      <c r="CA306" s="409"/>
      <c r="CB306" s="409"/>
      <c r="CC306" s="409"/>
      <c r="CD306" s="409"/>
      <c r="CE306" s="409"/>
      <c r="CF306" s="409"/>
      <c r="CG306" s="409"/>
      <c r="CH306" s="409"/>
      <c r="CI306" s="409"/>
      <c r="CJ306" s="409"/>
      <c r="CK306" s="409"/>
      <c r="CL306" s="409"/>
      <c r="CM306" s="409"/>
      <c r="CN306" s="409"/>
      <c r="CO306" s="409"/>
      <c r="CP306" s="409"/>
      <c r="CQ306" s="409"/>
      <c r="CR306" s="409"/>
      <c r="CS306" s="409"/>
      <c r="CT306" s="409"/>
      <c r="CU306" s="409"/>
      <c r="CV306" s="409"/>
      <c r="CW306" s="409"/>
      <c r="CX306" s="409"/>
      <c r="CY306" s="409"/>
      <c r="CZ306" s="409"/>
      <c r="DA306" s="409"/>
      <c r="DB306" s="409"/>
      <c r="DC306" s="409"/>
      <c r="DD306" s="409"/>
      <c r="DE306" s="409"/>
      <c r="DF306" s="409"/>
      <c r="DG306" s="409"/>
      <c r="DH306" s="409"/>
      <c r="DI306" s="409"/>
      <c r="DJ306" s="409"/>
      <c r="DK306" s="409"/>
      <c r="DL306" s="409"/>
      <c r="DM306" s="409"/>
      <c r="DN306" s="409"/>
      <c r="DO306" s="409"/>
      <c r="DP306" s="409"/>
      <c r="DQ306" s="409"/>
      <c r="DR306" s="409"/>
      <c r="DS306" s="409"/>
      <c r="DT306" s="409"/>
      <c r="DU306" s="409"/>
      <c r="DV306" s="409"/>
      <c r="DW306" s="409"/>
      <c r="DX306" s="409"/>
      <c r="DY306" s="409"/>
      <c r="DZ306" s="409"/>
      <c r="EA306" s="409"/>
      <c r="EB306" s="409"/>
      <c r="EC306" s="409"/>
      <c r="ED306" s="409"/>
      <c r="EE306" s="409"/>
      <c r="EF306" s="409"/>
      <c r="EG306" s="409"/>
      <c r="EH306" s="409"/>
      <c r="EI306" s="409"/>
      <c r="EJ306" s="409"/>
      <c r="EK306" s="409"/>
      <c r="EL306" s="409"/>
      <c r="EM306" s="409"/>
      <c r="EN306" s="409"/>
      <c r="EO306" s="409"/>
      <c r="EP306" s="409"/>
      <c r="EQ306" s="409"/>
      <c r="ER306" s="409"/>
      <c r="ES306" s="409"/>
      <c r="ET306" s="409"/>
      <c r="EU306" s="409"/>
      <c r="EV306" s="409"/>
      <c r="EW306" s="409"/>
      <c r="EX306" s="409"/>
      <c r="EY306" s="409"/>
      <c r="EZ306" s="409"/>
      <c r="FA306" s="409"/>
      <c r="FB306" s="409"/>
      <c r="FC306" s="409"/>
      <c r="FD306" s="409"/>
      <c r="FE306" s="409"/>
      <c r="FF306" s="409"/>
      <c r="FG306" s="409"/>
      <c r="FH306" s="409"/>
      <c r="FI306" s="409"/>
      <c r="FJ306" s="409"/>
      <c r="FK306" s="409"/>
      <c r="FL306" s="409"/>
      <c r="FM306" s="409"/>
      <c r="FN306" s="409"/>
      <c r="FO306" s="409"/>
      <c r="FP306" s="409"/>
      <c r="FQ306" s="409"/>
      <c r="FR306" s="409"/>
      <c r="FS306" s="409"/>
      <c r="FT306" s="409"/>
      <c r="FU306" s="409"/>
      <c r="FV306" s="409"/>
      <c r="FW306" s="409"/>
      <c r="FX306" s="409"/>
      <c r="FY306" s="409"/>
      <c r="FZ306" s="409"/>
      <c r="GA306" s="409"/>
      <c r="GB306" s="409"/>
      <c r="GC306" s="409"/>
      <c r="GD306" s="409"/>
    </row>
    <row r="307" spans="1:186" s="408" customFormat="1">
      <c r="A307" s="404"/>
      <c r="B307" s="493" t="s">
        <v>95</v>
      </c>
      <c r="C307" s="494" t="s">
        <v>96</v>
      </c>
      <c r="D307" s="488">
        <v>8.26</v>
      </c>
      <c r="E307" s="488">
        <f>+SUM(N307:BK307)</f>
        <v>2.2699999999999996</v>
      </c>
      <c r="F307" s="488"/>
      <c r="G307" s="488"/>
      <c r="H307" s="488"/>
      <c r="I307" s="488"/>
      <c r="J307" s="555" t="s">
        <v>541</v>
      </c>
      <c r="K307" s="495"/>
      <c r="L307" s="495"/>
      <c r="M307" s="495"/>
      <c r="N307" s="409">
        <v>2</v>
      </c>
      <c r="O307" s="409"/>
      <c r="P307" s="409"/>
      <c r="Q307" s="409"/>
      <c r="R307" s="409">
        <v>0.23</v>
      </c>
      <c r="S307" s="409"/>
      <c r="T307" s="409"/>
      <c r="U307" s="409"/>
      <c r="V307" s="409"/>
      <c r="W307" s="409"/>
      <c r="X307" s="409"/>
      <c r="Y307" s="409"/>
      <c r="Z307" s="409"/>
      <c r="AA307" s="409"/>
      <c r="AB307" s="409"/>
      <c r="AC307" s="409"/>
      <c r="AD307" s="409"/>
      <c r="AE307" s="409"/>
      <c r="AF307" s="409"/>
      <c r="AG307" s="409"/>
      <c r="AH307" s="409"/>
      <c r="AI307" s="409">
        <v>0.03</v>
      </c>
      <c r="AJ307" s="409"/>
      <c r="AK307" s="409"/>
      <c r="AL307" s="409"/>
      <c r="AM307" s="409"/>
      <c r="AN307" s="409"/>
      <c r="AO307" s="409"/>
      <c r="AP307" s="409"/>
      <c r="AQ307" s="409"/>
      <c r="AR307" s="409"/>
      <c r="AS307" s="409"/>
      <c r="AT307" s="409"/>
      <c r="AU307" s="409">
        <v>0.01</v>
      </c>
      <c r="AV307" s="409"/>
      <c r="AW307" s="409"/>
      <c r="AX307" s="409"/>
      <c r="AY307" s="409"/>
      <c r="AZ307" s="409"/>
      <c r="BA307" s="409"/>
      <c r="BB307" s="409"/>
      <c r="BC307" s="409"/>
      <c r="BD307" s="409"/>
      <c r="BE307" s="409"/>
      <c r="BF307" s="409"/>
      <c r="BG307" s="409"/>
      <c r="BH307" s="409"/>
      <c r="BI307" s="409"/>
      <c r="BJ307" s="409"/>
      <c r="BK307" s="409"/>
      <c r="BL307" s="409"/>
      <c r="BM307" s="409"/>
      <c r="BN307" s="409"/>
      <c r="BO307" s="409"/>
      <c r="BP307" s="409"/>
      <c r="BQ307" s="409"/>
      <c r="BR307" s="409"/>
      <c r="BS307" s="409"/>
      <c r="BT307" s="409"/>
      <c r="BU307" s="409"/>
      <c r="BV307" s="409"/>
      <c r="BW307" s="409"/>
      <c r="BX307" s="409"/>
      <c r="BY307" s="409"/>
      <c r="BZ307" s="409"/>
      <c r="CA307" s="409"/>
      <c r="CB307" s="409"/>
      <c r="CC307" s="409"/>
      <c r="CD307" s="409"/>
      <c r="CE307" s="409"/>
      <c r="CF307" s="409"/>
      <c r="CG307" s="409"/>
      <c r="CH307" s="409"/>
      <c r="CI307" s="409"/>
      <c r="CJ307" s="409"/>
      <c r="CK307" s="409"/>
      <c r="CL307" s="409"/>
      <c r="CM307" s="409"/>
      <c r="CN307" s="409"/>
      <c r="CO307" s="409"/>
      <c r="CP307" s="409"/>
      <c r="CQ307" s="409"/>
      <c r="CR307" s="409"/>
      <c r="CS307" s="409"/>
      <c r="CT307" s="409"/>
      <c r="CU307" s="409"/>
      <c r="CV307" s="409"/>
      <c r="CW307" s="409"/>
      <c r="CX307" s="409"/>
      <c r="CY307" s="409"/>
      <c r="CZ307" s="409"/>
      <c r="DA307" s="409"/>
      <c r="DB307" s="409"/>
      <c r="DC307" s="409"/>
      <c r="DD307" s="409"/>
      <c r="DE307" s="409"/>
      <c r="DF307" s="409"/>
      <c r="DG307" s="409"/>
      <c r="DH307" s="409"/>
      <c r="DI307" s="409"/>
      <c r="DJ307" s="409"/>
      <c r="DK307" s="409"/>
      <c r="DL307" s="409"/>
      <c r="DM307" s="409"/>
      <c r="DN307" s="409"/>
      <c r="DO307" s="409"/>
      <c r="DP307" s="409"/>
      <c r="DQ307" s="409"/>
      <c r="DR307" s="409"/>
      <c r="DS307" s="409"/>
      <c r="DT307" s="409"/>
      <c r="DU307" s="409"/>
      <c r="DV307" s="409"/>
      <c r="DW307" s="409"/>
      <c r="DX307" s="409"/>
      <c r="DY307" s="409"/>
      <c r="DZ307" s="409"/>
      <c r="EA307" s="409"/>
      <c r="EB307" s="409"/>
      <c r="EC307" s="409"/>
      <c r="ED307" s="409"/>
      <c r="EE307" s="409"/>
      <c r="EF307" s="409"/>
      <c r="EG307" s="409"/>
      <c r="EH307" s="409"/>
      <c r="EI307" s="409"/>
      <c r="EJ307" s="409"/>
      <c r="EK307" s="409"/>
      <c r="EL307" s="409"/>
      <c r="EM307" s="409"/>
      <c r="EN307" s="409"/>
      <c r="EO307" s="409"/>
      <c r="EP307" s="409"/>
      <c r="EQ307" s="409"/>
      <c r="ER307" s="409"/>
      <c r="ES307" s="409"/>
      <c r="ET307" s="409"/>
      <c r="EU307" s="409"/>
      <c r="EV307" s="409"/>
      <c r="EW307" s="409"/>
      <c r="EX307" s="409"/>
      <c r="EY307" s="409"/>
      <c r="EZ307" s="409"/>
      <c r="FA307" s="409"/>
      <c r="FB307" s="409"/>
      <c r="FC307" s="409"/>
      <c r="FD307" s="409"/>
      <c r="FE307" s="409"/>
      <c r="FF307" s="409"/>
      <c r="FG307" s="409"/>
      <c r="FH307" s="409"/>
      <c r="FI307" s="409"/>
      <c r="FJ307" s="409"/>
      <c r="FK307" s="409"/>
      <c r="FL307" s="409"/>
      <c r="FM307" s="409"/>
      <c r="FN307" s="409"/>
      <c r="FO307" s="409"/>
      <c r="FP307" s="409"/>
      <c r="FQ307" s="409"/>
      <c r="FR307" s="409"/>
      <c r="FS307" s="409"/>
      <c r="FT307" s="409"/>
      <c r="FU307" s="409"/>
      <c r="FV307" s="409"/>
      <c r="FW307" s="409"/>
      <c r="FX307" s="409"/>
      <c r="FY307" s="409"/>
      <c r="FZ307" s="409"/>
      <c r="GA307" s="409"/>
      <c r="GB307" s="409"/>
      <c r="GC307" s="409"/>
      <c r="GD307" s="409"/>
    </row>
    <row r="308" spans="1:186" s="408" customFormat="1">
      <c r="A308" s="404"/>
      <c r="B308" s="493" t="s">
        <v>716</v>
      </c>
      <c r="C308" s="494" t="s">
        <v>117</v>
      </c>
      <c r="D308" s="488">
        <v>15.08</v>
      </c>
      <c r="E308" s="488">
        <f>+SUM(N308:BK308)</f>
        <v>4.419999999999999</v>
      </c>
      <c r="F308" s="488"/>
      <c r="G308" s="488"/>
      <c r="H308" s="488"/>
      <c r="I308" s="488"/>
      <c r="J308" s="555" t="s">
        <v>541</v>
      </c>
      <c r="K308" s="495"/>
      <c r="L308" s="495"/>
      <c r="M308" s="495"/>
      <c r="N308" s="409">
        <v>3.76</v>
      </c>
      <c r="O308" s="409"/>
      <c r="P308" s="409"/>
      <c r="Q308" s="409"/>
      <c r="R308" s="409">
        <v>0.55000000000000004</v>
      </c>
      <c r="S308" s="409"/>
      <c r="T308" s="409"/>
      <c r="U308" s="409"/>
      <c r="V308" s="409"/>
      <c r="W308" s="409"/>
      <c r="X308" s="409"/>
      <c r="Y308" s="409"/>
      <c r="Z308" s="409"/>
      <c r="AA308" s="409"/>
      <c r="AB308" s="409"/>
      <c r="AC308" s="409"/>
      <c r="AD308" s="409"/>
      <c r="AE308" s="409"/>
      <c r="AF308" s="409"/>
      <c r="AG308" s="409"/>
      <c r="AH308" s="409"/>
      <c r="AI308" s="409">
        <v>0.01</v>
      </c>
      <c r="AJ308" s="409"/>
      <c r="AK308" s="409"/>
      <c r="AL308" s="409"/>
      <c r="AM308" s="409"/>
      <c r="AN308" s="409"/>
      <c r="AO308" s="409"/>
      <c r="AP308" s="409"/>
      <c r="AQ308" s="409"/>
      <c r="AR308" s="409"/>
      <c r="AS308" s="409"/>
      <c r="AT308" s="409"/>
      <c r="AU308" s="409">
        <v>0.08</v>
      </c>
      <c r="AV308" s="409"/>
      <c r="AW308" s="409"/>
      <c r="AX308" s="409"/>
      <c r="AY308" s="409"/>
      <c r="AZ308" s="409">
        <v>0.02</v>
      </c>
      <c r="BA308" s="409"/>
      <c r="BB308" s="409"/>
      <c r="BC308" s="409"/>
      <c r="BD308" s="409"/>
      <c r="BE308" s="409"/>
      <c r="BF308" s="409"/>
      <c r="BG308" s="409"/>
      <c r="BH308" s="409"/>
      <c r="BI308" s="409"/>
      <c r="BJ308" s="409"/>
      <c r="BK308" s="409"/>
      <c r="BL308" s="409"/>
      <c r="BM308" s="409"/>
      <c r="BN308" s="409"/>
      <c r="BO308" s="409"/>
      <c r="BP308" s="409"/>
      <c r="BQ308" s="409"/>
      <c r="BR308" s="409"/>
      <c r="BS308" s="409"/>
      <c r="BT308" s="409"/>
      <c r="BU308" s="409"/>
      <c r="BV308" s="409"/>
      <c r="BW308" s="409"/>
      <c r="BX308" s="409"/>
      <c r="BY308" s="409"/>
      <c r="BZ308" s="409"/>
      <c r="CA308" s="409"/>
      <c r="CB308" s="409"/>
      <c r="CC308" s="409"/>
      <c r="CD308" s="409"/>
      <c r="CE308" s="409"/>
      <c r="CF308" s="409"/>
      <c r="CG308" s="409"/>
      <c r="CH308" s="409"/>
      <c r="CI308" s="409"/>
      <c r="CJ308" s="409"/>
      <c r="CK308" s="409"/>
      <c r="CL308" s="409"/>
      <c r="CM308" s="409"/>
      <c r="CN308" s="409"/>
      <c r="CO308" s="409"/>
      <c r="CP308" s="409"/>
      <c r="CQ308" s="409"/>
      <c r="CR308" s="409"/>
      <c r="CS308" s="409"/>
      <c r="CT308" s="409"/>
      <c r="CU308" s="409"/>
      <c r="CV308" s="409"/>
      <c r="CW308" s="409"/>
      <c r="CX308" s="409"/>
      <c r="CY308" s="409"/>
      <c r="CZ308" s="409"/>
      <c r="DA308" s="409"/>
      <c r="DB308" s="409"/>
      <c r="DC308" s="409"/>
      <c r="DD308" s="409"/>
      <c r="DE308" s="409"/>
      <c r="DF308" s="409"/>
      <c r="DG308" s="409"/>
      <c r="DH308" s="409"/>
      <c r="DI308" s="409"/>
      <c r="DJ308" s="409"/>
      <c r="DK308" s="409"/>
      <c r="DL308" s="409"/>
      <c r="DM308" s="409"/>
      <c r="DN308" s="409"/>
      <c r="DO308" s="409"/>
      <c r="DP308" s="409"/>
      <c r="DQ308" s="409"/>
      <c r="DR308" s="409"/>
      <c r="DS308" s="409"/>
      <c r="DT308" s="409"/>
      <c r="DU308" s="409"/>
      <c r="DV308" s="409"/>
      <c r="DW308" s="409"/>
      <c r="DX308" s="409"/>
      <c r="DY308" s="409"/>
      <c r="DZ308" s="409"/>
      <c r="EA308" s="409"/>
      <c r="EB308" s="409"/>
      <c r="EC308" s="409"/>
      <c r="ED308" s="409"/>
      <c r="EE308" s="409"/>
      <c r="EF308" s="409"/>
      <c r="EG308" s="409"/>
      <c r="EH308" s="409"/>
      <c r="EI308" s="409"/>
      <c r="EJ308" s="409"/>
      <c r="EK308" s="409"/>
      <c r="EL308" s="409"/>
      <c r="EM308" s="409"/>
      <c r="EN308" s="409"/>
      <c r="EO308" s="409"/>
      <c r="EP308" s="409"/>
      <c r="EQ308" s="409"/>
      <c r="ER308" s="409"/>
      <c r="ES308" s="409"/>
      <c r="ET308" s="409"/>
      <c r="EU308" s="409"/>
      <c r="EV308" s="409"/>
      <c r="EW308" s="409"/>
      <c r="EX308" s="409"/>
      <c r="EY308" s="409"/>
      <c r="EZ308" s="409"/>
      <c r="FA308" s="409"/>
      <c r="FB308" s="409"/>
      <c r="FC308" s="409"/>
      <c r="FD308" s="409"/>
      <c r="FE308" s="409"/>
      <c r="FF308" s="409"/>
      <c r="FG308" s="409"/>
      <c r="FH308" s="409"/>
      <c r="FI308" s="409"/>
      <c r="FJ308" s="409"/>
      <c r="FK308" s="409"/>
      <c r="FL308" s="409"/>
      <c r="FM308" s="409"/>
      <c r="FN308" s="409"/>
      <c r="FO308" s="409"/>
      <c r="FP308" s="409"/>
      <c r="FQ308" s="409"/>
      <c r="FR308" s="409"/>
      <c r="FS308" s="409"/>
      <c r="FT308" s="409"/>
      <c r="FU308" s="409"/>
      <c r="FV308" s="409"/>
      <c r="FW308" s="409"/>
      <c r="FX308" s="409"/>
      <c r="FY308" s="409"/>
      <c r="FZ308" s="409"/>
      <c r="GA308" s="409"/>
      <c r="GB308" s="409"/>
      <c r="GC308" s="409"/>
      <c r="GD308" s="409"/>
    </row>
    <row r="309" spans="1:186" s="408" customFormat="1">
      <c r="A309" s="404"/>
      <c r="B309" s="493" t="s">
        <v>775</v>
      </c>
      <c r="C309" s="494" t="s">
        <v>77</v>
      </c>
      <c r="D309" s="488">
        <v>1.8599999999999999</v>
      </c>
      <c r="E309" s="488">
        <f>+SUM(N309:BK309)</f>
        <v>0.6</v>
      </c>
      <c r="F309" s="488"/>
      <c r="G309" s="488"/>
      <c r="H309" s="488"/>
      <c r="I309" s="488"/>
      <c r="J309" s="555" t="s">
        <v>541</v>
      </c>
      <c r="K309" s="495"/>
      <c r="L309" s="495"/>
      <c r="M309" s="495"/>
      <c r="N309" s="409">
        <v>0.6</v>
      </c>
      <c r="O309" s="409"/>
      <c r="P309" s="409"/>
      <c r="Q309" s="409"/>
      <c r="R309" s="409"/>
      <c r="S309" s="409"/>
      <c r="T309" s="409"/>
      <c r="U309" s="409"/>
      <c r="V309" s="409"/>
      <c r="W309" s="409"/>
      <c r="X309" s="409"/>
      <c r="Y309" s="409"/>
      <c r="Z309" s="409"/>
      <c r="AA309" s="409"/>
      <c r="AB309" s="409"/>
      <c r="AC309" s="409"/>
      <c r="AD309" s="409"/>
      <c r="AE309" s="409"/>
      <c r="AF309" s="409"/>
      <c r="AG309" s="409"/>
      <c r="AH309" s="409"/>
      <c r="AI309" s="409"/>
      <c r="AJ309" s="409"/>
      <c r="AK309" s="409"/>
      <c r="AL309" s="409"/>
      <c r="AM309" s="409"/>
      <c r="AN309" s="409"/>
      <c r="AO309" s="409"/>
      <c r="AP309" s="409"/>
      <c r="AQ309" s="409"/>
      <c r="AR309" s="409"/>
      <c r="AS309" s="409"/>
      <c r="AT309" s="409"/>
      <c r="AU309" s="409"/>
      <c r="AV309" s="409"/>
      <c r="AW309" s="409"/>
      <c r="AX309" s="409"/>
      <c r="AY309" s="409"/>
      <c r="AZ309" s="409"/>
      <c r="BA309" s="409"/>
      <c r="BB309" s="409"/>
      <c r="BC309" s="409"/>
      <c r="BD309" s="409"/>
      <c r="BE309" s="409"/>
      <c r="BF309" s="409"/>
      <c r="BG309" s="409"/>
      <c r="BH309" s="409"/>
      <c r="BI309" s="409"/>
      <c r="BJ309" s="409"/>
      <c r="BK309" s="409"/>
      <c r="BL309" s="409"/>
      <c r="BM309" s="409"/>
      <c r="BN309" s="409"/>
      <c r="BO309" s="409"/>
      <c r="BP309" s="409"/>
      <c r="BQ309" s="409"/>
      <c r="BR309" s="409"/>
      <c r="BS309" s="409"/>
      <c r="BT309" s="409"/>
      <c r="BU309" s="409"/>
      <c r="BV309" s="409"/>
      <c r="BW309" s="409"/>
      <c r="BX309" s="409"/>
      <c r="BY309" s="409"/>
      <c r="BZ309" s="409"/>
      <c r="CA309" s="409"/>
      <c r="CB309" s="409"/>
      <c r="CC309" s="409"/>
      <c r="CD309" s="409"/>
      <c r="CE309" s="409"/>
      <c r="CF309" s="409"/>
      <c r="CG309" s="409"/>
      <c r="CH309" s="409"/>
      <c r="CI309" s="409"/>
      <c r="CJ309" s="409"/>
      <c r="CK309" s="409"/>
      <c r="CL309" s="409"/>
      <c r="CM309" s="409"/>
      <c r="CN309" s="409"/>
      <c r="CO309" s="409"/>
      <c r="CP309" s="409"/>
      <c r="CQ309" s="409"/>
      <c r="CR309" s="409"/>
      <c r="CS309" s="409"/>
      <c r="CT309" s="409"/>
      <c r="CU309" s="409"/>
      <c r="CV309" s="409"/>
      <c r="CW309" s="409"/>
      <c r="CX309" s="409"/>
      <c r="CY309" s="409"/>
      <c r="CZ309" s="409"/>
      <c r="DA309" s="409"/>
      <c r="DB309" s="409"/>
      <c r="DC309" s="409"/>
      <c r="DD309" s="409"/>
      <c r="DE309" s="409"/>
      <c r="DF309" s="409"/>
      <c r="DG309" s="409"/>
      <c r="DH309" s="409"/>
      <c r="DI309" s="409"/>
      <c r="DJ309" s="409"/>
      <c r="DK309" s="409"/>
      <c r="DL309" s="409"/>
      <c r="DM309" s="409"/>
      <c r="DN309" s="409"/>
      <c r="DO309" s="409"/>
      <c r="DP309" s="409"/>
      <c r="DQ309" s="409"/>
      <c r="DR309" s="409"/>
      <c r="DS309" s="409"/>
      <c r="DT309" s="409"/>
      <c r="DU309" s="409"/>
      <c r="DV309" s="409"/>
      <c r="DW309" s="409"/>
      <c r="DX309" s="409"/>
      <c r="DY309" s="409"/>
      <c r="DZ309" s="409"/>
      <c r="EA309" s="409"/>
      <c r="EB309" s="409"/>
      <c r="EC309" s="409"/>
      <c r="ED309" s="409"/>
      <c r="EE309" s="409"/>
      <c r="EF309" s="409"/>
      <c r="EG309" s="409"/>
      <c r="EH309" s="409"/>
      <c r="EI309" s="409"/>
      <c r="EJ309" s="409"/>
      <c r="EK309" s="409"/>
      <c r="EL309" s="409"/>
      <c r="EM309" s="409"/>
      <c r="EN309" s="409"/>
      <c r="EO309" s="409"/>
      <c r="EP309" s="409"/>
      <c r="EQ309" s="409"/>
      <c r="ER309" s="409"/>
      <c r="ES309" s="409"/>
      <c r="ET309" s="409"/>
      <c r="EU309" s="409"/>
      <c r="EV309" s="409"/>
      <c r="EW309" s="409"/>
      <c r="EX309" s="409"/>
      <c r="EY309" s="409"/>
      <c r="EZ309" s="409"/>
      <c r="FA309" s="409"/>
      <c r="FB309" s="409"/>
      <c r="FC309" s="409"/>
      <c r="FD309" s="409"/>
      <c r="FE309" s="409"/>
      <c r="FF309" s="409"/>
      <c r="FG309" s="409"/>
      <c r="FH309" s="409"/>
      <c r="FI309" s="409"/>
      <c r="FJ309" s="409"/>
      <c r="FK309" s="409"/>
      <c r="FL309" s="409"/>
      <c r="FM309" s="409"/>
      <c r="FN309" s="409"/>
      <c r="FO309" s="409"/>
      <c r="FP309" s="409"/>
      <c r="FQ309" s="409"/>
      <c r="FR309" s="409"/>
      <c r="FS309" s="409"/>
      <c r="FT309" s="409"/>
      <c r="FU309" s="409"/>
      <c r="FV309" s="409"/>
      <c r="FW309" s="409"/>
      <c r="FX309" s="409"/>
      <c r="FY309" s="409"/>
      <c r="FZ309" s="409"/>
      <c r="GA309" s="409"/>
      <c r="GB309" s="409"/>
      <c r="GC309" s="409"/>
      <c r="GD309" s="409"/>
    </row>
    <row r="310" spans="1:186" s="408" customFormat="1">
      <c r="A310" s="404"/>
      <c r="B310" s="384"/>
      <c r="C310" s="494"/>
      <c r="D310" s="488">
        <f>+D311+D312</f>
        <v>2.2399999999999998</v>
      </c>
      <c r="E310" s="488">
        <f>+E311+E312</f>
        <v>1.48</v>
      </c>
      <c r="F310" s="488"/>
      <c r="G310" s="488"/>
      <c r="H310" s="488"/>
      <c r="I310" s="488"/>
      <c r="J310" s="565" t="s">
        <v>291</v>
      </c>
      <c r="K310" s="495"/>
      <c r="L310" s="495"/>
      <c r="M310" s="495"/>
      <c r="N310" s="409"/>
      <c r="O310" s="409"/>
      <c r="P310" s="409"/>
      <c r="Q310" s="409"/>
      <c r="R310" s="409"/>
      <c r="S310" s="409"/>
      <c r="T310" s="409"/>
      <c r="U310" s="409"/>
      <c r="V310" s="409"/>
      <c r="W310" s="409"/>
      <c r="X310" s="409"/>
      <c r="Y310" s="409"/>
      <c r="Z310" s="409"/>
      <c r="AA310" s="409"/>
      <c r="AB310" s="409"/>
      <c r="AC310" s="409"/>
      <c r="AD310" s="409"/>
      <c r="AE310" s="409"/>
      <c r="AF310" s="409"/>
      <c r="AG310" s="409"/>
      <c r="AH310" s="409"/>
      <c r="AI310" s="409"/>
      <c r="AJ310" s="409"/>
      <c r="AK310" s="409"/>
      <c r="AL310" s="409"/>
      <c r="AM310" s="409"/>
      <c r="AN310" s="409"/>
      <c r="AO310" s="409"/>
      <c r="AP310" s="409"/>
      <c r="AQ310" s="409"/>
      <c r="AR310" s="409"/>
      <c r="AS310" s="409"/>
      <c r="AT310" s="409"/>
      <c r="AU310" s="409"/>
      <c r="AV310" s="409"/>
      <c r="AW310" s="409"/>
      <c r="AX310" s="409"/>
      <c r="AY310" s="409"/>
      <c r="AZ310" s="409"/>
      <c r="BA310" s="409"/>
      <c r="BB310" s="409"/>
      <c r="BC310" s="409"/>
      <c r="BD310" s="409"/>
      <c r="BE310" s="409"/>
      <c r="BF310" s="409"/>
      <c r="BG310" s="409"/>
      <c r="BH310" s="409"/>
      <c r="BI310" s="409"/>
      <c r="BJ310" s="409"/>
      <c r="BK310" s="409"/>
      <c r="BL310" s="409"/>
      <c r="BM310" s="409"/>
      <c r="BN310" s="409"/>
      <c r="BO310" s="409"/>
      <c r="BP310" s="409"/>
      <c r="BQ310" s="409"/>
      <c r="BR310" s="409"/>
      <c r="BS310" s="409"/>
      <c r="BT310" s="409"/>
      <c r="BU310" s="409"/>
      <c r="BV310" s="409"/>
      <c r="BW310" s="409"/>
      <c r="BX310" s="409"/>
      <c r="BY310" s="409"/>
      <c r="BZ310" s="409"/>
      <c r="CA310" s="409"/>
      <c r="CB310" s="409"/>
      <c r="CC310" s="409"/>
      <c r="CD310" s="409"/>
      <c r="CE310" s="409"/>
      <c r="CF310" s="409"/>
      <c r="CG310" s="409"/>
      <c r="CH310" s="409"/>
      <c r="CI310" s="409"/>
      <c r="CJ310" s="409"/>
      <c r="CK310" s="409"/>
      <c r="CL310" s="409"/>
      <c r="CM310" s="409"/>
      <c r="CN310" s="409"/>
      <c r="CO310" s="409"/>
      <c r="CP310" s="409"/>
      <c r="CQ310" s="409"/>
      <c r="CR310" s="409"/>
      <c r="CS310" s="409"/>
      <c r="CT310" s="409"/>
      <c r="CU310" s="409"/>
      <c r="CV310" s="409"/>
      <c r="CW310" s="409"/>
      <c r="CX310" s="409"/>
      <c r="CY310" s="409"/>
      <c r="CZ310" s="409"/>
      <c r="DA310" s="409"/>
      <c r="DB310" s="409"/>
      <c r="DC310" s="409"/>
      <c r="DD310" s="409"/>
      <c r="DE310" s="409"/>
      <c r="DF310" s="409"/>
      <c r="DG310" s="409"/>
      <c r="DH310" s="409"/>
      <c r="DI310" s="409"/>
      <c r="DJ310" s="409"/>
      <c r="DK310" s="409"/>
      <c r="DL310" s="409"/>
      <c r="DM310" s="409"/>
      <c r="DN310" s="409"/>
      <c r="DO310" s="409"/>
      <c r="DP310" s="409"/>
      <c r="DQ310" s="409"/>
      <c r="DR310" s="409"/>
      <c r="DS310" s="409"/>
      <c r="DT310" s="409"/>
      <c r="DU310" s="409"/>
      <c r="DV310" s="409"/>
      <c r="DW310" s="409"/>
      <c r="DX310" s="409"/>
      <c r="DY310" s="409"/>
      <c r="DZ310" s="409"/>
      <c r="EA310" s="409"/>
      <c r="EB310" s="409"/>
      <c r="EC310" s="409"/>
      <c r="ED310" s="409"/>
      <c r="EE310" s="409"/>
      <c r="EF310" s="409"/>
      <c r="EG310" s="409"/>
      <c r="EH310" s="409"/>
      <c r="EI310" s="409"/>
      <c r="EJ310" s="409"/>
      <c r="EK310" s="409"/>
      <c r="EL310" s="409"/>
      <c r="EM310" s="409"/>
      <c r="EN310" s="409"/>
      <c r="EO310" s="409"/>
      <c r="EP310" s="409"/>
      <c r="EQ310" s="409"/>
      <c r="ER310" s="409"/>
      <c r="ES310" s="409"/>
      <c r="ET310" s="409"/>
      <c r="EU310" s="409"/>
      <c r="EV310" s="409"/>
      <c r="EW310" s="409"/>
      <c r="EX310" s="409"/>
      <c r="EY310" s="409"/>
      <c r="EZ310" s="409"/>
      <c r="FA310" s="409"/>
      <c r="FB310" s="409"/>
      <c r="FC310" s="409"/>
      <c r="FD310" s="409"/>
      <c r="FE310" s="409"/>
      <c r="FF310" s="409"/>
      <c r="FG310" s="409"/>
      <c r="FH310" s="409"/>
      <c r="FI310" s="409"/>
      <c r="FJ310" s="409"/>
      <c r="FK310" s="409"/>
      <c r="FL310" s="409"/>
      <c r="FM310" s="409"/>
      <c r="FN310" s="409"/>
      <c r="FO310" s="409"/>
      <c r="FP310" s="409"/>
      <c r="FQ310" s="409"/>
      <c r="FR310" s="409"/>
      <c r="FS310" s="409"/>
      <c r="FT310" s="409"/>
      <c r="FU310" s="409"/>
      <c r="FV310" s="409"/>
      <c r="FW310" s="409"/>
      <c r="FX310" s="409"/>
      <c r="FY310" s="409"/>
      <c r="FZ310" s="409"/>
      <c r="GA310" s="409"/>
      <c r="GB310" s="409"/>
      <c r="GC310" s="409"/>
      <c r="GD310" s="409"/>
    </row>
    <row r="311" spans="1:186" s="408" customFormat="1">
      <c r="A311" s="404"/>
      <c r="B311" s="493" t="s">
        <v>95</v>
      </c>
      <c r="C311" s="494" t="s">
        <v>96</v>
      </c>
      <c r="D311" s="488">
        <v>0.61</v>
      </c>
      <c r="E311" s="488">
        <f>+SUM(N311:BK311)</f>
        <v>0.6</v>
      </c>
      <c r="F311" s="488"/>
      <c r="G311" s="488"/>
      <c r="H311" s="488"/>
      <c r="I311" s="488"/>
      <c r="J311" s="565" t="s">
        <v>291</v>
      </c>
      <c r="K311" s="495"/>
      <c r="L311" s="495"/>
      <c r="M311" s="495"/>
      <c r="N311" s="409">
        <v>0.57999999999999996</v>
      </c>
      <c r="O311" s="409"/>
      <c r="P311" s="409"/>
      <c r="Q311" s="409"/>
      <c r="R311" s="409"/>
      <c r="S311" s="409"/>
      <c r="T311" s="409"/>
      <c r="U311" s="409"/>
      <c r="V311" s="409"/>
      <c r="W311" s="409"/>
      <c r="X311" s="409"/>
      <c r="Y311" s="409"/>
      <c r="Z311" s="409"/>
      <c r="AA311" s="409"/>
      <c r="AB311" s="409"/>
      <c r="AC311" s="409"/>
      <c r="AD311" s="409"/>
      <c r="AE311" s="409"/>
      <c r="AF311" s="409"/>
      <c r="AG311" s="409"/>
      <c r="AH311" s="409"/>
      <c r="AI311" s="409"/>
      <c r="AJ311" s="409"/>
      <c r="AK311" s="409"/>
      <c r="AL311" s="409"/>
      <c r="AM311" s="409"/>
      <c r="AN311" s="409"/>
      <c r="AO311" s="409"/>
      <c r="AP311" s="409"/>
      <c r="AQ311" s="409"/>
      <c r="AR311" s="409"/>
      <c r="AS311" s="409"/>
      <c r="AT311" s="409"/>
      <c r="AU311" s="409">
        <v>0.02</v>
      </c>
      <c r="AV311" s="409"/>
      <c r="AW311" s="409"/>
      <c r="AX311" s="409"/>
      <c r="AY311" s="409"/>
      <c r="AZ311" s="409"/>
      <c r="BA311" s="409"/>
      <c r="BB311" s="409"/>
      <c r="BC311" s="409"/>
      <c r="BD311" s="409"/>
      <c r="BE311" s="409"/>
      <c r="BF311" s="409"/>
      <c r="BG311" s="409"/>
      <c r="BH311" s="409"/>
      <c r="BI311" s="409"/>
      <c r="BJ311" s="409"/>
      <c r="BK311" s="409"/>
      <c r="BL311" s="409"/>
      <c r="BM311" s="409"/>
      <c r="BN311" s="409"/>
      <c r="BO311" s="409"/>
      <c r="BP311" s="409"/>
      <c r="BQ311" s="409"/>
      <c r="BR311" s="409"/>
      <c r="BS311" s="409"/>
      <c r="BT311" s="409"/>
      <c r="BU311" s="409"/>
      <c r="BV311" s="409"/>
      <c r="BW311" s="409"/>
      <c r="BX311" s="409"/>
      <c r="BY311" s="409"/>
      <c r="BZ311" s="409"/>
      <c r="CA311" s="409"/>
      <c r="CB311" s="409"/>
      <c r="CC311" s="409"/>
      <c r="CD311" s="409"/>
      <c r="CE311" s="409"/>
      <c r="CF311" s="409"/>
      <c r="CG311" s="409"/>
      <c r="CH311" s="409"/>
      <c r="CI311" s="409"/>
      <c r="CJ311" s="409"/>
      <c r="CK311" s="409"/>
      <c r="CL311" s="409"/>
      <c r="CM311" s="409"/>
      <c r="CN311" s="409"/>
      <c r="CO311" s="409"/>
      <c r="CP311" s="409"/>
      <c r="CQ311" s="409"/>
      <c r="CR311" s="409"/>
      <c r="CS311" s="409"/>
      <c r="CT311" s="409"/>
      <c r="CU311" s="409"/>
      <c r="CV311" s="409"/>
      <c r="CW311" s="409"/>
      <c r="CX311" s="409"/>
      <c r="CY311" s="409"/>
      <c r="CZ311" s="409"/>
      <c r="DA311" s="409"/>
      <c r="DB311" s="409"/>
      <c r="DC311" s="409"/>
      <c r="DD311" s="409"/>
      <c r="DE311" s="409"/>
      <c r="DF311" s="409"/>
      <c r="DG311" s="409"/>
      <c r="DH311" s="409"/>
      <c r="DI311" s="409"/>
      <c r="DJ311" s="409"/>
      <c r="DK311" s="409"/>
      <c r="DL311" s="409"/>
      <c r="DM311" s="409"/>
      <c r="DN311" s="409"/>
      <c r="DO311" s="409"/>
      <c r="DP311" s="409"/>
      <c r="DQ311" s="409"/>
      <c r="DR311" s="409"/>
      <c r="DS311" s="409"/>
      <c r="DT311" s="409"/>
      <c r="DU311" s="409"/>
      <c r="DV311" s="409"/>
      <c r="DW311" s="409"/>
      <c r="DX311" s="409"/>
      <c r="DY311" s="409"/>
      <c r="DZ311" s="409"/>
      <c r="EA311" s="409"/>
      <c r="EB311" s="409"/>
      <c r="EC311" s="409"/>
      <c r="ED311" s="409"/>
      <c r="EE311" s="409"/>
      <c r="EF311" s="409"/>
      <c r="EG311" s="409"/>
      <c r="EH311" s="409"/>
      <c r="EI311" s="409"/>
      <c r="EJ311" s="409"/>
      <c r="EK311" s="409"/>
      <c r="EL311" s="409"/>
      <c r="EM311" s="409"/>
      <c r="EN311" s="409"/>
      <c r="EO311" s="409"/>
      <c r="EP311" s="409"/>
      <c r="EQ311" s="409"/>
      <c r="ER311" s="409"/>
      <c r="ES311" s="409"/>
      <c r="ET311" s="409"/>
      <c r="EU311" s="409"/>
      <c r="EV311" s="409"/>
      <c r="EW311" s="409"/>
      <c r="EX311" s="409"/>
      <c r="EY311" s="409"/>
      <c r="EZ311" s="409"/>
      <c r="FA311" s="409"/>
      <c r="FB311" s="409"/>
      <c r="FC311" s="409"/>
      <c r="FD311" s="409"/>
      <c r="FE311" s="409"/>
      <c r="FF311" s="409"/>
      <c r="FG311" s="409"/>
      <c r="FH311" s="409"/>
      <c r="FI311" s="409"/>
      <c r="FJ311" s="409"/>
      <c r="FK311" s="409"/>
      <c r="FL311" s="409"/>
      <c r="FM311" s="409"/>
      <c r="FN311" s="409"/>
      <c r="FO311" s="409"/>
      <c r="FP311" s="409"/>
      <c r="FQ311" s="409"/>
      <c r="FR311" s="409"/>
      <c r="FS311" s="409"/>
      <c r="FT311" s="409"/>
      <c r="FU311" s="409"/>
      <c r="FV311" s="409"/>
      <c r="FW311" s="409"/>
      <c r="FX311" s="409"/>
      <c r="FY311" s="409"/>
      <c r="FZ311" s="409"/>
      <c r="GA311" s="409"/>
      <c r="GB311" s="409"/>
      <c r="GC311" s="409"/>
      <c r="GD311" s="409"/>
    </row>
    <row r="312" spans="1:186" s="408" customFormat="1">
      <c r="A312" s="404"/>
      <c r="B312" s="493" t="s">
        <v>716</v>
      </c>
      <c r="C312" s="494" t="s">
        <v>117</v>
      </c>
      <c r="D312" s="488">
        <v>1.63</v>
      </c>
      <c r="E312" s="488">
        <f>+SUM(N312:BK312)</f>
        <v>0.88</v>
      </c>
      <c r="F312" s="488"/>
      <c r="G312" s="488"/>
      <c r="H312" s="488"/>
      <c r="I312" s="488"/>
      <c r="J312" s="565" t="s">
        <v>291</v>
      </c>
      <c r="K312" s="495"/>
      <c r="L312" s="495"/>
      <c r="M312" s="495"/>
      <c r="N312" s="409">
        <v>0.88</v>
      </c>
      <c r="O312" s="409"/>
      <c r="P312" s="409"/>
      <c r="Q312" s="409"/>
      <c r="R312" s="409"/>
      <c r="S312" s="409"/>
      <c r="T312" s="409"/>
      <c r="U312" s="409"/>
      <c r="V312" s="409"/>
      <c r="W312" s="409"/>
      <c r="X312" s="409"/>
      <c r="Y312" s="409"/>
      <c r="Z312" s="409"/>
      <c r="AA312" s="409"/>
      <c r="AB312" s="409"/>
      <c r="AC312" s="409"/>
      <c r="AD312" s="409"/>
      <c r="AE312" s="409"/>
      <c r="AF312" s="409"/>
      <c r="AG312" s="409"/>
      <c r="AH312" s="409"/>
      <c r="AI312" s="409"/>
      <c r="AJ312" s="409"/>
      <c r="AK312" s="409"/>
      <c r="AL312" s="409"/>
      <c r="AM312" s="409"/>
      <c r="AN312" s="409"/>
      <c r="AO312" s="409"/>
      <c r="AP312" s="409"/>
      <c r="AQ312" s="409"/>
      <c r="AR312" s="409"/>
      <c r="AS312" s="409"/>
      <c r="AT312" s="409"/>
      <c r="AU312" s="409"/>
      <c r="AV312" s="409"/>
      <c r="AW312" s="409"/>
      <c r="AX312" s="409"/>
      <c r="AY312" s="409"/>
      <c r="AZ312" s="409"/>
      <c r="BA312" s="409"/>
      <c r="BB312" s="409"/>
      <c r="BC312" s="409"/>
      <c r="BD312" s="409"/>
      <c r="BE312" s="409"/>
      <c r="BF312" s="409"/>
      <c r="BG312" s="409"/>
      <c r="BH312" s="409"/>
      <c r="BI312" s="409"/>
      <c r="BJ312" s="409"/>
      <c r="BK312" s="409"/>
      <c r="BL312" s="409"/>
      <c r="BM312" s="409"/>
      <c r="BN312" s="409"/>
      <c r="BO312" s="409"/>
      <c r="BP312" s="409"/>
      <c r="BQ312" s="409"/>
      <c r="BR312" s="409"/>
      <c r="BS312" s="409"/>
      <c r="BT312" s="409"/>
      <c r="BU312" s="409"/>
      <c r="BV312" s="409"/>
      <c r="BW312" s="409"/>
      <c r="BX312" s="409"/>
      <c r="BY312" s="409"/>
      <c r="BZ312" s="409"/>
      <c r="CA312" s="409"/>
      <c r="CB312" s="409"/>
      <c r="CC312" s="409"/>
      <c r="CD312" s="409"/>
      <c r="CE312" s="409"/>
      <c r="CF312" s="409"/>
      <c r="CG312" s="409"/>
      <c r="CH312" s="409"/>
      <c r="CI312" s="409"/>
      <c r="CJ312" s="409"/>
      <c r="CK312" s="409"/>
      <c r="CL312" s="409"/>
      <c r="CM312" s="409"/>
      <c r="CN312" s="409"/>
      <c r="CO312" s="409"/>
      <c r="CP312" s="409"/>
      <c r="CQ312" s="409"/>
      <c r="CR312" s="409"/>
      <c r="CS312" s="409"/>
      <c r="CT312" s="409"/>
      <c r="CU312" s="409"/>
      <c r="CV312" s="409"/>
      <c r="CW312" s="409"/>
      <c r="CX312" s="409"/>
      <c r="CY312" s="409"/>
      <c r="CZ312" s="409"/>
      <c r="DA312" s="409"/>
      <c r="DB312" s="409"/>
      <c r="DC312" s="409"/>
      <c r="DD312" s="409"/>
      <c r="DE312" s="409"/>
      <c r="DF312" s="409"/>
      <c r="DG312" s="409"/>
      <c r="DH312" s="409"/>
      <c r="DI312" s="409"/>
      <c r="DJ312" s="409"/>
      <c r="DK312" s="409"/>
      <c r="DL312" s="409"/>
      <c r="DM312" s="409"/>
      <c r="DN312" s="409"/>
      <c r="DO312" s="409"/>
      <c r="DP312" s="409"/>
      <c r="DQ312" s="409"/>
      <c r="DR312" s="409"/>
      <c r="DS312" s="409"/>
      <c r="DT312" s="409"/>
      <c r="DU312" s="409"/>
      <c r="DV312" s="409"/>
      <c r="DW312" s="409"/>
      <c r="DX312" s="409"/>
      <c r="DY312" s="409"/>
      <c r="DZ312" s="409"/>
      <c r="EA312" s="409"/>
      <c r="EB312" s="409"/>
      <c r="EC312" s="409"/>
      <c r="ED312" s="409"/>
      <c r="EE312" s="409"/>
      <c r="EF312" s="409"/>
      <c r="EG312" s="409"/>
      <c r="EH312" s="409"/>
      <c r="EI312" s="409"/>
      <c r="EJ312" s="409"/>
      <c r="EK312" s="409"/>
      <c r="EL312" s="409"/>
      <c r="EM312" s="409"/>
      <c r="EN312" s="409"/>
      <c r="EO312" s="409"/>
      <c r="EP312" s="409"/>
      <c r="EQ312" s="409"/>
      <c r="ER312" s="409"/>
      <c r="ES312" s="409"/>
      <c r="ET312" s="409"/>
      <c r="EU312" s="409"/>
      <c r="EV312" s="409"/>
      <c r="EW312" s="409"/>
      <c r="EX312" s="409"/>
      <c r="EY312" s="409"/>
      <c r="EZ312" s="409"/>
      <c r="FA312" s="409"/>
      <c r="FB312" s="409"/>
      <c r="FC312" s="409"/>
      <c r="FD312" s="409"/>
      <c r="FE312" s="409"/>
      <c r="FF312" s="409"/>
      <c r="FG312" s="409"/>
      <c r="FH312" s="409"/>
      <c r="FI312" s="409"/>
      <c r="FJ312" s="409"/>
      <c r="FK312" s="409"/>
      <c r="FL312" s="409"/>
      <c r="FM312" s="409"/>
      <c r="FN312" s="409"/>
      <c r="FO312" s="409"/>
      <c r="FP312" s="409"/>
      <c r="FQ312" s="409"/>
      <c r="FR312" s="409"/>
      <c r="FS312" s="409"/>
      <c r="FT312" s="409"/>
      <c r="FU312" s="409"/>
      <c r="FV312" s="409"/>
      <c r="FW312" s="409"/>
      <c r="FX312" s="409"/>
      <c r="FY312" s="409"/>
      <c r="FZ312" s="409"/>
      <c r="GA312" s="409"/>
      <c r="GB312" s="409"/>
      <c r="GC312" s="409"/>
      <c r="GD312" s="409"/>
    </row>
    <row r="313" spans="1:186" s="408" customFormat="1">
      <c r="A313" s="404"/>
      <c r="B313" s="384"/>
      <c r="C313" s="494"/>
      <c r="D313" s="488">
        <v>0.11000000000000001</v>
      </c>
      <c r="E313" s="488">
        <f>+E314+E315</f>
        <v>0.11000000000000001</v>
      </c>
      <c r="F313" s="488"/>
      <c r="G313" s="488"/>
      <c r="H313" s="488"/>
      <c r="I313" s="488"/>
      <c r="J313" s="563" t="s">
        <v>675</v>
      </c>
      <c r="K313" s="495"/>
      <c r="L313" s="495"/>
      <c r="M313" s="495"/>
      <c r="N313" s="409"/>
      <c r="O313" s="409"/>
      <c r="P313" s="409"/>
      <c r="Q313" s="409"/>
      <c r="R313" s="409"/>
      <c r="S313" s="409"/>
      <c r="T313" s="409"/>
      <c r="U313" s="409"/>
      <c r="V313" s="409"/>
      <c r="W313" s="409"/>
      <c r="X313" s="409"/>
      <c r="Y313" s="409"/>
      <c r="Z313" s="409"/>
      <c r="AA313" s="409"/>
      <c r="AB313" s="409"/>
      <c r="AC313" s="409"/>
      <c r="AD313" s="409"/>
      <c r="AE313" s="409"/>
      <c r="AF313" s="409"/>
      <c r="AG313" s="409"/>
      <c r="AH313" s="409"/>
      <c r="AI313" s="409"/>
      <c r="AJ313" s="409"/>
      <c r="AK313" s="409"/>
      <c r="AL313" s="409"/>
      <c r="AM313" s="409"/>
      <c r="AN313" s="409"/>
      <c r="AO313" s="409"/>
      <c r="AP313" s="409"/>
      <c r="AQ313" s="409"/>
      <c r="AR313" s="409"/>
      <c r="AS313" s="409"/>
      <c r="AT313" s="409"/>
      <c r="AU313" s="409"/>
      <c r="AV313" s="409"/>
      <c r="AW313" s="409"/>
      <c r="AX313" s="409"/>
      <c r="AY313" s="409"/>
      <c r="AZ313" s="409"/>
      <c r="BA313" s="409"/>
      <c r="BB313" s="409"/>
      <c r="BC313" s="409"/>
      <c r="BD313" s="409"/>
      <c r="BE313" s="409"/>
      <c r="BF313" s="409"/>
      <c r="BG313" s="409"/>
      <c r="BH313" s="409"/>
      <c r="BI313" s="409"/>
      <c r="BJ313" s="409"/>
      <c r="BK313" s="409"/>
      <c r="BL313" s="409"/>
      <c r="BM313" s="409"/>
      <c r="BN313" s="409"/>
      <c r="BO313" s="409"/>
      <c r="BP313" s="409"/>
      <c r="BQ313" s="409"/>
      <c r="BR313" s="409"/>
      <c r="BS313" s="409"/>
      <c r="BT313" s="409"/>
      <c r="BU313" s="409"/>
      <c r="BV313" s="409"/>
      <c r="BW313" s="409"/>
      <c r="BX313" s="409"/>
      <c r="BY313" s="409"/>
      <c r="BZ313" s="409"/>
      <c r="CA313" s="409"/>
      <c r="CB313" s="409"/>
      <c r="CC313" s="409"/>
      <c r="CD313" s="409"/>
      <c r="CE313" s="409"/>
      <c r="CF313" s="409"/>
      <c r="CG313" s="409"/>
      <c r="CH313" s="409"/>
      <c r="CI313" s="409"/>
      <c r="CJ313" s="409"/>
      <c r="CK313" s="409"/>
      <c r="CL313" s="409"/>
      <c r="CM313" s="409"/>
      <c r="CN313" s="409"/>
      <c r="CO313" s="409"/>
      <c r="CP313" s="409"/>
      <c r="CQ313" s="409"/>
      <c r="CR313" s="409"/>
      <c r="CS313" s="409"/>
      <c r="CT313" s="409"/>
      <c r="CU313" s="409"/>
      <c r="CV313" s="409"/>
      <c r="CW313" s="409"/>
      <c r="CX313" s="409"/>
      <c r="CY313" s="409"/>
      <c r="CZ313" s="409"/>
      <c r="DA313" s="409"/>
      <c r="DB313" s="409"/>
      <c r="DC313" s="409"/>
      <c r="DD313" s="409"/>
      <c r="DE313" s="409"/>
      <c r="DF313" s="409"/>
      <c r="DG313" s="409"/>
      <c r="DH313" s="409"/>
      <c r="DI313" s="409"/>
      <c r="DJ313" s="409"/>
      <c r="DK313" s="409"/>
      <c r="DL313" s="409"/>
      <c r="DM313" s="409"/>
      <c r="DN313" s="409"/>
      <c r="DO313" s="409"/>
      <c r="DP313" s="409"/>
      <c r="DQ313" s="409"/>
      <c r="DR313" s="409"/>
      <c r="DS313" s="409"/>
      <c r="DT313" s="409"/>
      <c r="DU313" s="409"/>
      <c r="DV313" s="409"/>
      <c r="DW313" s="409"/>
      <c r="DX313" s="409"/>
      <c r="DY313" s="409"/>
      <c r="DZ313" s="409"/>
      <c r="EA313" s="409"/>
      <c r="EB313" s="409"/>
      <c r="EC313" s="409"/>
      <c r="ED313" s="409"/>
      <c r="EE313" s="409"/>
      <c r="EF313" s="409"/>
      <c r="EG313" s="409"/>
      <c r="EH313" s="409"/>
      <c r="EI313" s="409"/>
      <c r="EJ313" s="409"/>
      <c r="EK313" s="409"/>
      <c r="EL313" s="409"/>
      <c r="EM313" s="409"/>
      <c r="EN313" s="409"/>
      <c r="EO313" s="409"/>
      <c r="EP313" s="409"/>
      <c r="EQ313" s="409"/>
      <c r="ER313" s="409"/>
      <c r="ES313" s="409"/>
      <c r="ET313" s="409"/>
      <c r="EU313" s="409"/>
      <c r="EV313" s="409"/>
      <c r="EW313" s="409"/>
      <c r="EX313" s="409"/>
      <c r="EY313" s="409"/>
      <c r="EZ313" s="409"/>
      <c r="FA313" s="409"/>
      <c r="FB313" s="409"/>
      <c r="FC313" s="409"/>
      <c r="FD313" s="409"/>
      <c r="FE313" s="409"/>
      <c r="FF313" s="409"/>
      <c r="FG313" s="409"/>
      <c r="FH313" s="409"/>
      <c r="FI313" s="409"/>
      <c r="FJ313" s="409"/>
      <c r="FK313" s="409"/>
      <c r="FL313" s="409"/>
      <c r="FM313" s="409"/>
      <c r="FN313" s="409"/>
      <c r="FO313" s="409"/>
      <c r="FP313" s="409"/>
      <c r="FQ313" s="409"/>
      <c r="FR313" s="409"/>
      <c r="FS313" s="409"/>
      <c r="FT313" s="409"/>
      <c r="FU313" s="409"/>
      <c r="FV313" s="409"/>
      <c r="FW313" s="409"/>
      <c r="FX313" s="409"/>
      <c r="FY313" s="409"/>
      <c r="FZ313" s="409"/>
      <c r="GA313" s="409"/>
      <c r="GB313" s="409"/>
      <c r="GC313" s="409"/>
      <c r="GD313" s="409"/>
    </row>
    <row r="314" spans="1:186" s="408" customFormat="1">
      <c r="A314" s="404"/>
      <c r="B314" s="493" t="s">
        <v>95</v>
      </c>
      <c r="C314" s="494" t="s">
        <v>96</v>
      </c>
      <c r="D314" s="488">
        <v>9.0000000000000011E-2</v>
      </c>
      <c r="E314" s="488">
        <f>+SUM(N314:BK314)</f>
        <v>9.0000000000000011E-2</v>
      </c>
      <c r="F314" s="488"/>
      <c r="G314" s="488"/>
      <c r="H314" s="488"/>
      <c r="I314" s="488"/>
      <c r="J314" s="563" t="s">
        <v>675</v>
      </c>
      <c r="K314" s="495"/>
      <c r="L314" s="495"/>
      <c r="M314" s="495"/>
      <c r="N314" s="409"/>
      <c r="O314" s="409"/>
      <c r="P314" s="409"/>
      <c r="Q314" s="409">
        <v>7.0000000000000007E-2</v>
      </c>
      <c r="R314" s="409"/>
      <c r="S314" s="409"/>
      <c r="T314" s="409"/>
      <c r="U314" s="409"/>
      <c r="V314" s="409"/>
      <c r="W314" s="409"/>
      <c r="X314" s="409"/>
      <c r="Y314" s="409"/>
      <c r="Z314" s="409"/>
      <c r="AA314" s="409"/>
      <c r="AB314" s="409"/>
      <c r="AC314" s="409"/>
      <c r="AD314" s="409"/>
      <c r="AE314" s="409"/>
      <c r="AF314" s="409"/>
      <c r="AG314" s="409"/>
      <c r="AH314" s="409"/>
      <c r="AI314" s="409"/>
      <c r="AJ314" s="409"/>
      <c r="AK314" s="409"/>
      <c r="AL314" s="409"/>
      <c r="AM314" s="409"/>
      <c r="AN314" s="409"/>
      <c r="AO314" s="409"/>
      <c r="AP314" s="409"/>
      <c r="AQ314" s="409"/>
      <c r="AR314" s="409"/>
      <c r="AS314" s="409"/>
      <c r="AT314" s="409"/>
      <c r="AU314" s="409"/>
      <c r="AV314" s="409"/>
      <c r="AW314" s="409"/>
      <c r="AX314" s="409"/>
      <c r="AY314" s="409"/>
      <c r="AZ314" s="409"/>
      <c r="BA314" s="409">
        <v>0.02</v>
      </c>
      <c r="BB314" s="409"/>
      <c r="BC314" s="409"/>
      <c r="BD314" s="409"/>
      <c r="BE314" s="409"/>
      <c r="BF314" s="409"/>
      <c r="BG314" s="409"/>
      <c r="BH314" s="409"/>
      <c r="BI314" s="409"/>
      <c r="BJ314" s="409"/>
      <c r="BK314" s="409"/>
      <c r="BL314" s="409"/>
      <c r="BM314" s="409"/>
      <c r="BN314" s="409"/>
      <c r="BO314" s="409"/>
      <c r="BP314" s="409"/>
      <c r="BQ314" s="409"/>
      <c r="BR314" s="409"/>
      <c r="BS314" s="409"/>
      <c r="BT314" s="409"/>
      <c r="BU314" s="409"/>
      <c r="BV314" s="409"/>
      <c r="BW314" s="409"/>
      <c r="BX314" s="409"/>
      <c r="BY314" s="409"/>
      <c r="BZ314" s="409"/>
      <c r="CA314" s="409"/>
      <c r="CB314" s="409"/>
      <c r="CC314" s="409"/>
      <c r="CD314" s="409"/>
      <c r="CE314" s="409"/>
      <c r="CF314" s="409"/>
      <c r="CG314" s="409"/>
      <c r="CH314" s="409"/>
      <c r="CI314" s="409"/>
      <c r="CJ314" s="409"/>
      <c r="CK314" s="409"/>
      <c r="CL314" s="409"/>
      <c r="CM314" s="409"/>
      <c r="CN314" s="409"/>
      <c r="CO314" s="409"/>
      <c r="CP314" s="409"/>
      <c r="CQ314" s="409"/>
      <c r="CR314" s="409"/>
      <c r="CS314" s="409"/>
      <c r="CT314" s="409"/>
      <c r="CU314" s="409"/>
      <c r="CV314" s="409"/>
      <c r="CW314" s="409"/>
      <c r="CX314" s="409"/>
      <c r="CY314" s="409"/>
      <c r="CZ314" s="409"/>
      <c r="DA314" s="409"/>
      <c r="DB314" s="409"/>
      <c r="DC314" s="409"/>
      <c r="DD314" s="409"/>
      <c r="DE314" s="409"/>
      <c r="DF314" s="409"/>
      <c r="DG314" s="409"/>
      <c r="DH314" s="409"/>
      <c r="DI314" s="409"/>
      <c r="DJ314" s="409"/>
      <c r="DK314" s="409"/>
      <c r="DL314" s="409"/>
      <c r="DM314" s="409"/>
      <c r="DN314" s="409"/>
      <c r="DO314" s="409"/>
      <c r="DP314" s="409"/>
      <c r="DQ314" s="409"/>
      <c r="DR314" s="409"/>
      <c r="DS314" s="409"/>
      <c r="DT314" s="409"/>
      <c r="DU314" s="409"/>
      <c r="DV314" s="409"/>
      <c r="DW314" s="409"/>
      <c r="DX314" s="409"/>
      <c r="DY314" s="409"/>
      <c r="DZ314" s="409"/>
      <c r="EA314" s="409"/>
      <c r="EB314" s="409"/>
      <c r="EC314" s="409"/>
      <c r="ED314" s="409"/>
      <c r="EE314" s="409"/>
      <c r="EF314" s="409"/>
      <c r="EG314" s="409"/>
      <c r="EH314" s="409"/>
      <c r="EI314" s="409"/>
      <c r="EJ314" s="409"/>
      <c r="EK314" s="409"/>
      <c r="EL314" s="409"/>
      <c r="EM314" s="409"/>
      <c r="EN314" s="409"/>
      <c r="EO314" s="409"/>
      <c r="EP314" s="409"/>
      <c r="EQ314" s="409"/>
      <c r="ER314" s="409"/>
      <c r="ES314" s="409"/>
      <c r="ET314" s="409"/>
      <c r="EU314" s="409"/>
      <c r="EV314" s="409"/>
      <c r="EW314" s="409"/>
      <c r="EX314" s="409"/>
      <c r="EY314" s="409"/>
      <c r="EZ314" s="409"/>
      <c r="FA314" s="409"/>
      <c r="FB314" s="409"/>
      <c r="FC314" s="409"/>
      <c r="FD314" s="409"/>
      <c r="FE314" s="409"/>
      <c r="FF314" s="409"/>
      <c r="FG314" s="409"/>
      <c r="FH314" s="409"/>
      <c r="FI314" s="409"/>
      <c r="FJ314" s="409"/>
      <c r="FK314" s="409"/>
      <c r="FL314" s="409"/>
      <c r="FM314" s="409"/>
      <c r="FN314" s="409"/>
      <c r="FO314" s="409"/>
      <c r="FP314" s="409"/>
      <c r="FQ314" s="409"/>
      <c r="FR314" s="409"/>
      <c r="FS314" s="409"/>
      <c r="FT314" s="409"/>
      <c r="FU314" s="409"/>
      <c r="FV314" s="409"/>
      <c r="FW314" s="409"/>
      <c r="FX314" s="409"/>
      <c r="FY314" s="409"/>
      <c r="FZ314" s="409"/>
      <c r="GA314" s="409"/>
      <c r="GB314" s="409"/>
      <c r="GC314" s="409"/>
      <c r="GD314" s="409"/>
    </row>
    <row r="315" spans="1:186" s="408" customFormat="1">
      <c r="A315" s="404"/>
      <c r="B315" s="493" t="s">
        <v>716</v>
      </c>
      <c r="C315" s="494" t="s">
        <v>117</v>
      </c>
      <c r="D315" s="488">
        <v>0.02</v>
      </c>
      <c r="E315" s="488">
        <f>+SUM(N315:BK315)</f>
        <v>0.02</v>
      </c>
      <c r="F315" s="488"/>
      <c r="G315" s="488"/>
      <c r="H315" s="488"/>
      <c r="I315" s="488"/>
      <c r="J315" s="563" t="s">
        <v>675</v>
      </c>
      <c r="K315" s="495"/>
      <c r="L315" s="495"/>
      <c r="M315" s="495"/>
      <c r="N315" s="409"/>
      <c r="O315" s="409"/>
      <c r="P315" s="409"/>
      <c r="Q315" s="409">
        <v>0</v>
      </c>
      <c r="R315" s="409"/>
      <c r="S315" s="409"/>
      <c r="T315" s="409"/>
      <c r="U315" s="409"/>
      <c r="V315" s="409"/>
      <c r="W315" s="409"/>
      <c r="X315" s="409"/>
      <c r="Y315" s="409"/>
      <c r="Z315" s="409"/>
      <c r="AA315" s="409"/>
      <c r="AB315" s="409"/>
      <c r="AC315" s="409"/>
      <c r="AD315" s="409"/>
      <c r="AE315" s="409"/>
      <c r="AF315" s="409"/>
      <c r="AG315" s="409"/>
      <c r="AH315" s="409"/>
      <c r="AI315" s="409"/>
      <c r="AJ315" s="409"/>
      <c r="AK315" s="409"/>
      <c r="AL315" s="409"/>
      <c r="AM315" s="409"/>
      <c r="AN315" s="409"/>
      <c r="AO315" s="409"/>
      <c r="AP315" s="409"/>
      <c r="AQ315" s="409"/>
      <c r="AR315" s="409"/>
      <c r="AS315" s="409"/>
      <c r="AT315" s="409"/>
      <c r="AU315" s="409"/>
      <c r="AV315" s="409"/>
      <c r="AW315" s="409"/>
      <c r="AX315" s="409"/>
      <c r="AY315" s="409"/>
      <c r="AZ315" s="409"/>
      <c r="BA315" s="409">
        <v>0.02</v>
      </c>
      <c r="BB315" s="409"/>
      <c r="BC315" s="409"/>
      <c r="BD315" s="409"/>
      <c r="BE315" s="409"/>
      <c r="BF315" s="409"/>
      <c r="BG315" s="409"/>
      <c r="BH315" s="409"/>
      <c r="BI315" s="409"/>
      <c r="BJ315" s="409"/>
      <c r="BK315" s="409"/>
      <c r="BL315" s="409"/>
      <c r="BM315" s="409"/>
      <c r="BN315" s="409"/>
      <c r="BO315" s="409"/>
      <c r="BP315" s="409"/>
      <c r="BQ315" s="409"/>
      <c r="BR315" s="409"/>
      <c r="BS315" s="409"/>
      <c r="BT315" s="409"/>
      <c r="BU315" s="409"/>
      <c r="BV315" s="409"/>
      <c r="BW315" s="409"/>
      <c r="BX315" s="409"/>
      <c r="BY315" s="409"/>
      <c r="BZ315" s="409"/>
      <c r="CA315" s="409"/>
      <c r="CB315" s="409"/>
      <c r="CC315" s="409"/>
      <c r="CD315" s="409"/>
      <c r="CE315" s="409"/>
      <c r="CF315" s="409"/>
      <c r="CG315" s="409"/>
      <c r="CH315" s="409"/>
      <c r="CI315" s="409"/>
      <c r="CJ315" s="409"/>
      <c r="CK315" s="409"/>
      <c r="CL315" s="409"/>
      <c r="CM315" s="409"/>
      <c r="CN315" s="409"/>
      <c r="CO315" s="409"/>
      <c r="CP315" s="409"/>
      <c r="CQ315" s="409"/>
      <c r="CR315" s="409"/>
      <c r="CS315" s="409"/>
      <c r="CT315" s="409"/>
      <c r="CU315" s="409"/>
      <c r="CV315" s="409"/>
      <c r="CW315" s="409"/>
      <c r="CX315" s="409"/>
      <c r="CY315" s="409"/>
      <c r="CZ315" s="409"/>
      <c r="DA315" s="409"/>
      <c r="DB315" s="409"/>
      <c r="DC315" s="409"/>
      <c r="DD315" s="409"/>
      <c r="DE315" s="409"/>
      <c r="DF315" s="409"/>
      <c r="DG315" s="409"/>
      <c r="DH315" s="409"/>
      <c r="DI315" s="409"/>
      <c r="DJ315" s="409"/>
      <c r="DK315" s="409"/>
      <c r="DL315" s="409"/>
      <c r="DM315" s="409"/>
      <c r="DN315" s="409"/>
      <c r="DO315" s="409"/>
      <c r="DP315" s="409"/>
      <c r="DQ315" s="409"/>
      <c r="DR315" s="409"/>
      <c r="DS315" s="409"/>
      <c r="DT315" s="409"/>
      <c r="DU315" s="409"/>
      <c r="DV315" s="409"/>
      <c r="DW315" s="409"/>
      <c r="DX315" s="409"/>
      <c r="DY315" s="409"/>
      <c r="DZ315" s="409"/>
      <c r="EA315" s="409"/>
      <c r="EB315" s="409"/>
      <c r="EC315" s="409"/>
      <c r="ED315" s="409"/>
      <c r="EE315" s="409"/>
      <c r="EF315" s="409"/>
      <c r="EG315" s="409"/>
      <c r="EH315" s="409"/>
      <c r="EI315" s="409"/>
      <c r="EJ315" s="409"/>
      <c r="EK315" s="409"/>
      <c r="EL315" s="409"/>
      <c r="EM315" s="409"/>
      <c r="EN315" s="409"/>
      <c r="EO315" s="409"/>
      <c r="EP315" s="409"/>
      <c r="EQ315" s="409"/>
      <c r="ER315" s="409"/>
      <c r="ES315" s="409"/>
      <c r="ET315" s="409"/>
      <c r="EU315" s="409"/>
      <c r="EV315" s="409"/>
      <c r="EW315" s="409"/>
      <c r="EX315" s="409"/>
      <c r="EY315" s="409"/>
      <c r="EZ315" s="409"/>
      <c r="FA315" s="409"/>
      <c r="FB315" s="409"/>
      <c r="FC315" s="409"/>
      <c r="FD315" s="409"/>
      <c r="FE315" s="409"/>
      <c r="FF315" s="409"/>
      <c r="FG315" s="409"/>
      <c r="FH315" s="409"/>
      <c r="FI315" s="409"/>
      <c r="FJ315" s="409"/>
      <c r="FK315" s="409"/>
      <c r="FL315" s="409"/>
      <c r="FM315" s="409"/>
      <c r="FN315" s="409"/>
      <c r="FO315" s="409"/>
      <c r="FP315" s="409"/>
      <c r="FQ315" s="409"/>
      <c r="FR315" s="409"/>
      <c r="FS315" s="409"/>
      <c r="FT315" s="409"/>
      <c r="FU315" s="409"/>
      <c r="FV315" s="409"/>
      <c r="FW315" s="409"/>
      <c r="FX315" s="409"/>
      <c r="FY315" s="409"/>
      <c r="FZ315" s="409"/>
      <c r="GA315" s="409"/>
      <c r="GB315" s="409"/>
      <c r="GC315" s="409"/>
      <c r="GD315" s="409"/>
    </row>
    <row r="316" spans="1:186">
      <c r="A316" s="383">
        <v>17</v>
      </c>
      <c r="B316" s="384" t="s">
        <v>881</v>
      </c>
      <c r="C316" s="486" t="s">
        <v>117</v>
      </c>
      <c r="D316" s="485"/>
      <c r="E316" s="485">
        <f>+E317+E322</f>
        <v>9.9699999999999989</v>
      </c>
      <c r="F316" s="485"/>
      <c r="G316" s="485"/>
      <c r="H316" s="485"/>
      <c r="I316" s="485"/>
      <c r="J316" s="563" t="s">
        <v>733</v>
      </c>
      <c r="K316" s="379"/>
      <c r="L316" s="512"/>
      <c r="M316" s="512"/>
      <c r="N316" s="402"/>
      <c r="O316" s="402"/>
      <c r="P316" s="402"/>
      <c r="Q316" s="402"/>
      <c r="R316" s="402"/>
      <c r="S316" s="402"/>
      <c r="T316" s="402"/>
      <c r="U316" s="402"/>
      <c r="V316" s="402"/>
      <c r="W316" s="402"/>
      <c r="X316" s="402"/>
      <c r="Y316" s="402"/>
      <c r="Z316" s="402"/>
      <c r="AA316" s="402"/>
      <c r="AB316" s="402"/>
      <c r="AC316" s="402"/>
      <c r="AD316" s="402"/>
      <c r="AE316" s="402"/>
      <c r="AF316" s="402"/>
      <c r="AG316" s="402"/>
      <c r="AH316" s="402"/>
      <c r="AI316" s="402"/>
      <c r="AJ316" s="402"/>
      <c r="AK316" s="402"/>
      <c r="AL316" s="402"/>
      <c r="AM316" s="402"/>
      <c r="AN316" s="402"/>
      <c r="AO316" s="402"/>
      <c r="AP316" s="402"/>
      <c r="AQ316" s="402"/>
      <c r="AR316" s="402"/>
      <c r="AS316" s="402"/>
      <c r="AT316" s="402"/>
      <c r="AU316" s="402"/>
      <c r="AV316" s="402"/>
      <c r="AW316" s="402"/>
      <c r="AX316" s="402"/>
      <c r="AY316" s="402"/>
      <c r="AZ316" s="402"/>
      <c r="BA316" s="402"/>
      <c r="BB316" s="402"/>
      <c r="BC316" s="402"/>
      <c r="BD316" s="402"/>
      <c r="BE316" s="402"/>
      <c r="BF316" s="402"/>
      <c r="BG316" s="402"/>
      <c r="BH316" s="402"/>
      <c r="BI316" s="402"/>
      <c r="BJ316" s="402"/>
      <c r="BK316" s="402"/>
      <c r="BL316" s="402"/>
      <c r="BM316" s="402"/>
      <c r="BN316" s="402"/>
      <c r="BO316" s="402"/>
      <c r="BP316" s="402"/>
      <c r="BQ316" s="402"/>
      <c r="BR316" s="402"/>
      <c r="BS316" s="402"/>
      <c r="BT316" s="402"/>
      <c r="BU316" s="402"/>
      <c r="BV316" s="402"/>
      <c r="BW316" s="402"/>
      <c r="BX316" s="402"/>
      <c r="BY316" s="402"/>
      <c r="BZ316" s="402"/>
      <c r="CA316" s="402"/>
      <c r="CB316" s="402"/>
      <c r="CC316" s="402"/>
      <c r="CD316" s="402"/>
      <c r="CE316" s="402"/>
      <c r="CF316" s="402"/>
      <c r="CG316" s="402"/>
      <c r="CH316" s="402"/>
      <c r="CI316" s="402"/>
      <c r="CJ316" s="402"/>
      <c r="CK316" s="402"/>
      <c r="CL316" s="402"/>
      <c r="CM316" s="402"/>
      <c r="CN316" s="402"/>
      <c r="CO316" s="402"/>
      <c r="CP316" s="402"/>
      <c r="CQ316" s="402"/>
      <c r="CR316" s="402"/>
      <c r="CS316" s="402"/>
      <c r="CT316" s="402"/>
      <c r="CU316" s="402"/>
      <c r="CV316" s="402"/>
      <c r="CW316" s="402"/>
      <c r="CX316" s="402"/>
      <c r="CY316" s="402"/>
      <c r="CZ316" s="402"/>
      <c r="DA316" s="402"/>
      <c r="DB316" s="402"/>
      <c r="DC316" s="402"/>
      <c r="DD316" s="402"/>
      <c r="DE316" s="402"/>
      <c r="DF316" s="402"/>
      <c r="DG316" s="402"/>
      <c r="DH316" s="402"/>
      <c r="DI316" s="402"/>
      <c r="DJ316" s="402"/>
      <c r="DK316" s="402"/>
      <c r="DL316" s="402"/>
      <c r="DM316" s="402"/>
      <c r="DN316" s="402"/>
      <c r="DO316" s="402"/>
      <c r="DP316" s="402"/>
      <c r="DQ316" s="402"/>
      <c r="DR316" s="402"/>
      <c r="DS316" s="402"/>
      <c r="DT316" s="402"/>
      <c r="DU316" s="402"/>
      <c r="DV316" s="402"/>
      <c r="DW316" s="402"/>
      <c r="DX316" s="402"/>
      <c r="DY316" s="402"/>
      <c r="DZ316" s="402"/>
      <c r="EA316" s="402"/>
      <c r="EB316" s="402"/>
      <c r="EC316" s="402"/>
      <c r="ED316" s="402"/>
      <c r="EE316" s="402"/>
      <c r="EF316" s="402"/>
      <c r="EG316" s="402"/>
      <c r="EH316" s="402"/>
      <c r="EI316" s="402"/>
      <c r="EJ316" s="402"/>
      <c r="EK316" s="402"/>
      <c r="EL316" s="402"/>
      <c r="EM316" s="402"/>
      <c r="EN316" s="402"/>
      <c r="EO316" s="402"/>
      <c r="EP316" s="402"/>
      <c r="EQ316" s="402"/>
      <c r="ER316" s="402"/>
      <c r="ES316" s="402"/>
      <c r="ET316" s="402"/>
      <c r="EU316" s="402"/>
      <c r="EV316" s="402"/>
      <c r="EW316" s="402"/>
      <c r="EX316" s="402"/>
      <c r="EY316" s="402"/>
      <c r="EZ316" s="402"/>
      <c r="FA316" s="402"/>
      <c r="FB316" s="402"/>
      <c r="FC316" s="402"/>
      <c r="FD316" s="402"/>
      <c r="FE316" s="402"/>
      <c r="FF316" s="402"/>
      <c r="FG316" s="402"/>
      <c r="FH316" s="402"/>
      <c r="FI316" s="402"/>
      <c r="FJ316" s="402"/>
      <c r="FK316" s="402"/>
      <c r="FL316" s="402"/>
      <c r="FM316" s="402"/>
      <c r="FN316" s="402"/>
      <c r="FO316" s="402"/>
      <c r="FP316" s="402"/>
      <c r="FQ316" s="402"/>
      <c r="FR316" s="402"/>
      <c r="FS316" s="402"/>
      <c r="FT316" s="402"/>
      <c r="FU316" s="402"/>
      <c r="FV316" s="402"/>
      <c r="FW316" s="402"/>
      <c r="FX316" s="402"/>
      <c r="FY316" s="402"/>
      <c r="FZ316" s="402"/>
      <c r="GA316" s="402"/>
      <c r="GB316" s="402"/>
      <c r="GC316" s="402"/>
      <c r="GD316" s="402"/>
    </row>
    <row r="317" spans="1:186">
      <c r="A317" s="383"/>
      <c r="B317" s="384"/>
      <c r="C317" s="486"/>
      <c r="D317" s="485">
        <v>7.17</v>
      </c>
      <c r="E317" s="485">
        <f>+E318+E319+E320+E321</f>
        <v>5.6</v>
      </c>
      <c r="F317" s="485"/>
      <c r="G317" s="485"/>
      <c r="H317" s="485"/>
      <c r="I317" s="485"/>
      <c r="J317" s="555" t="s">
        <v>541</v>
      </c>
      <c r="K317" s="379"/>
      <c r="L317" s="512"/>
      <c r="M317" s="512"/>
      <c r="N317" s="402"/>
      <c r="O317" s="402"/>
      <c r="P317" s="402"/>
      <c r="Q317" s="402"/>
      <c r="R317" s="402"/>
      <c r="S317" s="402"/>
      <c r="T317" s="402"/>
      <c r="U317" s="402"/>
      <c r="V317" s="402"/>
      <c r="W317" s="402"/>
      <c r="X317" s="402"/>
      <c r="Y317" s="402"/>
      <c r="Z317" s="402"/>
      <c r="AA317" s="402"/>
      <c r="AB317" s="402"/>
      <c r="AC317" s="402"/>
      <c r="AD317" s="402"/>
      <c r="AE317" s="402"/>
      <c r="AF317" s="402"/>
      <c r="AG317" s="402"/>
      <c r="AH317" s="402"/>
      <c r="AI317" s="402"/>
      <c r="AJ317" s="402"/>
      <c r="AK317" s="402"/>
      <c r="AL317" s="402"/>
      <c r="AM317" s="402"/>
      <c r="AN317" s="402"/>
      <c r="AO317" s="402"/>
      <c r="AP317" s="402"/>
      <c r="AQ317" s="402"/>
      <c r="AR317" s="402"/>
      <c r="AS317" s="402"/>
      <c r="AT317" s="402"/>
      <c r="AU317" s="402"/>
      <c r="AV317" s="402"/>
      <c r="AW317" s="402"/>
      <c r="AX317" s="402"/>
      <c r="AY317" s="402"/>
      <c r="AZ317" s="402"/>
      <c r="BA317" s="402"/>
      <c r="BB317" s="402"/>
      <c r="BC317" s="402"/>
      <c r="BD317" s="402"/>
      <c r="BE317" s="402"/>
      <c r="BF317" s="402"/>
      <c r="BG317" s="402"/>
      <c r="BH317" s="402"/>
      <c r="BI317" s="402"/>
      <c r="BJ317" s="402"/>
      <c r="BK317" s="402"/>
      <c r="BL317" s="402"/>
      <c r="BM317" s="402"/>
      <c r="BN317" s="402"/>
      <c r="BO317" s="402"/>
      <c r="BP317" s="402"/>
      <c r="BQ317" s="402"/>
      <c r="BR317" s="402"/>
      <c r="BS317" s="402"/>
      <c r="BT317" s="402"/>
      <c r="BU317" s="402"/>
      <c r="BV317" s="402"/>
      <c r="BW317" s="402"/>
      <c r="BX317" s="402"/>
      <c r="BY317" s="402"/>
      <c r="BZ317" s="402"/>
      <c r="CA317" s="402"/>
      <c r="CB317" s="402"/>
      <c r="CC317" s="402"/>
      <c r="CD317" s="402"/>
      <c r="CE317" s="402"/>
      <c r="CF317" s="402"/>
      <c r="CG317" s="402"/>
      <c r="CH317" s="402"/>
      <c r="CI317" s="402"/>
      <c r="CJ317" s="402"/>
      <c r="CK317" s="402"/>
      <c r="CL317" s="402"/>
      <c r="CM317" s="402"/>
      <c r="CN317" s="402"/>
      <c r="CO317" s="402"/>
      <c r="CP317" s="402"/>
      <c r="CQ317" s="402"/>
      <c r="CR317" s="402"/>
      <c r="CS317" s="402"/>
      <c r="CT317" s="402"/>
      <c r="CU317" s="402"/>
      <c r="CV317" s="402"/>
      <c r="CW317" s="402"/>
      <c r="CX317" s="402"/>
      <c r="CY317" s="402"/>
      <c r="CZ317" s="402"/>
      <c r="DA317" s="402"/>
      <c r="DB317" s="402"/>
      <c r="DC317" s="402"/>
      <c r="DD317" s="402"/>
      <c r="DE317" s="402"/>
      <c r="DF317" s="402"/>
      <c r="DG317" s="402"/>
      <c r="DH317" s="402"/>
      <c r="DI317" s="402"/>
      <c r="DJ317" s="402"/>
      <c r="DK317" s="402"/>
      <c r="DL317" s="402"/>
      <c r="DM317" s="402"/>
      <c r="DN317" s="402"/>
      <c r="DO317" s="402"/>
      <c r="DP317" s="402"/>
      <c r="DQ317" s="402"/>
      <c r="DR317" s="402"/>
      <c r="DS317" s="402"/>
      <c r="DT317" s="402"/>
      <c r="DU317" s="402"/>
      <c r="DV317" s="402"/>
      <c r="DW317" s="402"/>
      <c r="DX317" s="402"/>
      <c r="DY317" s="402"/>
      <c r="DZ317" s="402"/>
      <c r="EA317" s="402"/>
      <c r="EB317" s="402"/>
      <c r="EC317" s="402"/>
      <c r="ED317" s="402"/>
      <c r="EE317" s="402"/>
      <c r="EF317" s="402"/>
      <c r="EG317" s="402"/>
      <c r="EH317" s="402"/>
      <c r="EI317" s="402"/>
      <c r="EJ317" s="402"/>
      <c r="EK317" s="402"/>
      <c r="EL317" s="402"/>
      <c r="EM317" s="402"/>
      <c r="EN317" s="402"/>
      <c r="EO317" s="402"/>
      <c r="EP317" s="402"/>
      <c r="EQ317" s="402"/>
      <c r="ER317" s="402"/>
      <c r="ES317" s="402"/>
      <c r="ET317" s="402"/>
      <c r="EU317" s="402"/>
      <c r="EV317" s="402"/>
      <c r="EW317" s="402"/>
      <c r="EX317" s="402"/>
      <c r="EY317" s="402"/>
      <c r="EZ317" s="402"/>
      <c r="FA317" s="402"/>
      <c r="FB317" s="402"/>
      <c r="FC317" s="402"/>
      <c r="FD317" s="402"/>
      <c r="FE317" s="402"/>
      <c r="FF317" s="402"/>
      <c r="FG317" s="402"/>
      <c r="FH317" s="402"/>
      <c r="FI317" s="402"/>
      <c r="FJ317" s="402"/>
      <c r="FK317" s="402"/>
      <c r="FL317" s="402"/>
      <c r="FM317" s="402"/>
      <c r="FN317" s="402"/>
      <c r="FO317" s="402"/>
      <c r="FP317" s="402"/>
      <c r="FQ317" s="402"/>
      <c r="FR317" s="402"/>
      <c r="FS317" s="402"/>
      <c r="FT317" s="402"/>
      <c r="FU317" s="402"/>
      <c r="FV317" s="402"/>
      <c r="FW317" s="402"/>
      <c r="FX317" s="402"/>
      <c r="FY317" s="402"/>
      <c r="FZ317" s="402"/>
      <c r="GA317" s="402"/>
      <c r="GB317" s="402"/>
      <c r="GC317" s="402"/>
      <c r="GD317" s="402"/>
    </row>
    <row r="318" spans="1:186" s="408" customFormat="1">
      <c r="A318" s="404"/>
      <c r="B318" s="493" t="s">
        <v>95</v>
      </c>
      <c r="C318" s="494" t="s">
        <v>96</v>
      </c>
      <c r="D318" s="488">
        <v>2.4500000000000002</v>
      </c>
      <c r="E318" s="488">
        <f>+SUM(N318:BK318)</f>
        <v>1.1800000000000002</v>
      </c>
      <c r="F318" s="488"/>
      <c r="G318" s="488"/>
      <c r="H318" s="488"/>
      <c r="I318" s="488"/>
      <c r="J318" s="555" t="s">
        <v>541</v>
      </c>
      <c r="K318" s="407"/>
      <c r="L318" s="519"/>
      <c r="M318" s="519"/>
      <c r="N318" s="409">
        <v>0.61</v>
      </c>
      <c r="O318" s="409"/>
      <c r="P318" s="409"/>
      <c r="Q318" s="409">
        <v>0.14000000000000001</v>
      </c>
      <c r="R318" s="409">
        <v>0.04</v>
      </c>
      <c r="S318" s="409"/>
      <c r="T318" s="409"/>
      <c r="U318" s="409"/>
      <c r="V318" s="409"/>
      <c r="W318" s="409"/>
      <c r="X318" s="409"/>
      <c r="Y318" s="409"/>
      <c r="Z318" s="409"/>
      <c r="AA318" s="409"/>
      <c r="AB318" s="409"/>
      <c r="AC318" s="409"/>
      <c r="AD318" s="409"/>
      <c r="AE318" s="409"/>
      <c r="AF318" s="409"/>
      <c r="AG318" s="409"/>
      <c r="AH318" s="409"/>
      <c r="AI318" s="409"/>
      <c r="AJ318" s="409"/>
      <c r="AK318" s="409"/>
      <c r="AL318" s="409"/>
      <c r="AM318" s="409"/>
      <c r="AN318" s="409"/>
      <c r="AO318" s="409"/>
      <c r="AP318" s="409"/>
      <c r="AQ318" s="409"/>
      <c r="AR318" s="409"/>
      <c r="AS318" s="409"/>
      <c r="AT318" s="409"/>
      <c r="AU318" s="409">
        <v>0.35</v>
      </c>
      <c r="AV318" s="409"/>
      <c r="AW318" s="409"/>
      <c r="AX318" s="409"/>
      <c r="AY318" s="409"/>
      <c r="AZ318" s="409"/>
      <c r="BA318" s="409">
        <v>0.04</v>
      </c>
      <c r="BB318" s="409"/>
      <c r="BC318" s="409"/>
      <c r="BD318" s="409"/>
      <c r="BE318" s="409"/>
      <c r="BF318" s="409"/>
      <c r="BG318" s="409"/>
      <c r="BH318" s="409"/>
      <c r="BI318" s="409"/>
      <c r="BJ318" s="409"/>
      <c r="BK318" s="409"/>
      <c r="BL318" s="409"/>
      <c r="BM318" s="409"/>
      <c r="BN318" s="409"/>
      <c r="BO318" s="409"/>
      <c r="BP318" s="409"/>
      <c r="BQ318" s="409"/>
      <c r="BR318" s="409"/>
      <c r="BS318" s="409"/>
      <c r="BT318" s="409"/>
      <c r="BU318" s="409"/>
      <c r="BV318" s="409"/>
      <c r="BW318" s="409"/>
      <c r="BX318" s="409"/>
      <c r="BY318" s="409"/>
      <c r="BZ318" s="409"/>
      <c r="CA318" s="409"/>
      <c r="CB318" s="409"/>
      <c r="CC318" s="409"/>
      <c r="CD318" s="409"/>
      <c r="CE318" s="409"/>
      <c r="CF318" s="409"/>
      <c r="CG318" s="409"/>
      <c r="CH318" s="409"/>
      <c r="CI318" s="409"/>
      <c r="CJ318" s="409"/>
      <c r="CK318" s="409"/>
      <c r="CL318" s="409"/>
      <c r="CM318" s="409"/>
      <c r="CN318" s="409"/>
      <c r="CO318" s="409"/>
      <c r="CP318" s="409"/>
      <c r="CQ318" s="409"/>
      <c r="CR318" s="409"/>
      <c r="CS318" s="409"/>
      <c r="CT318" s="409"/>
      <c r="CU318" s="409"/>
      <c r="CV318" s="409"/>
      <c r="CW318" s="409"/>
      <c r="CX318" s="409"/>
      <c r="CY318" s="409"/>
      <c r="CZ318" s="409"/>
      <c r="DA318" s="409"/>
      <c r="DB318" s="409"/>
      <c r="DC318" s="409"/>
      <c r="DD318" s="409"/>
      <c r="DE318" s="409"/>
      <c r="DF318" s="409"/>
      <c r="DG318" s="409"/>
      <c r="DH318" s="409"/>
      <c r="DI318" s="409"/>
      <c r="DJ318" s="409"/>
      <c r="DK318" s="409"/>
      <c r="DL318" s="409"/>
      <c r="DM318" s="409"/>
      <c r="DN318" s="409"/>
      <c r="DO318" s="409"/>
      <c r="DP318" s="409"/>
      <c r="DQ318" s="409"/>
      <c r="DR318" s="409"/>
      <c r="DS318" s="409"/>
      <c r="DT318" s="409"/>
      <c r="DU318" s="409"/>
      <c r="DV318" s="409"/>
      <c r="DW318" s="409"/>
      <c r="DX318" s="409"/>
      <c r="DY318" s="409"/>
      <c r="DZ318" s="409"/>
      <c r="EA318" s="409"/>
      <c r="EB318" s="409"/>
      <c r="EC318" s="409"/>
      <c r="ED318" s="409"/>
      <c r="EE318" s="409"/>
      <c r="EF318" s="409"/>
      <c r="EG318" s="409"/>
      <c r="EH318" s="409"/>
      <c r="EI318" s="409"/>
      <c r="EJ318" s="409"/>
      <c r="EK318" s="409"/>
      <c r="EL318" s="409"/>
      <c r="EM318" s="409"/>
      <c r="EN318" s="409"/>
      <c r="EO318" s="409"/>
      <c r="EP318" s="409"/>
      <c r="EQ318" s="409"/>
      <c r="ER318" s="409"/>
      <c r="ES318" s="409"/>
      <c r="ET318" s="409"/>
      <c r="EU318" s="409"/>
      <c r="EV318" s="409"/>
      <c r="EW318" s="409"/>
      <c r="EX318" s="409"/>
      <c r="EY318" s="409"/>
      <c r="EZ318" s="409"/>
      <c r="FA318" s="409"/>
      <c r="FB318" s="409"/>
      <c r="FC318" s="409"/>
      <c r="FD318" s="409"/>
      <c r="FE318" s="409"/>
      <c r="FF318" s="409"/>
      <c r="FG318" s="409"/>
      <c r="FH318" s="409"/>
      <c r="FI318" s="409"/>
      <c r="FJ318" s="409"/>
      <c r="FK318" s="409"/>
      <c r="FL318" s="409"/>
      <c r="FM318" s="409"/>
      <c r="FN318" s="409"/>
      <c r="FO318" s="409"/>
      <c r="FP318" s="409"/>
      <c r="FQ318" s="409"/>
      <c r="FR318" s="409"/>
      <c r="FS318" s="409"/>
      <c r="FT318" s="409"/>
      <c r="FU318" s="409"/>
      <c r="FV318" s="409"/>
      <c r="FW318" s="409"/>
      <c r="FX318" s="409"/>
      <c r="FY318" s="409"/>
      <c r="FZ318" s="409"/>
      <c r="GA318" s="409"/>
      <c r="GB318" s="409"/>
      <c r="GC318" s="409"/>
      <c r="GD318" s="409"/>
    </row>
    <row r="319" spans="1:186" s="408" customFormat="1">
      <c r="A319" s="404"/>
      <c r="B319" s="493" t="s">
        <v>434</v>
      </c>
      <c r="C319" s="494" t="s">
        <v>141</v>
      </c>
      <c r="D319" s="488">
        <v>1.0000000000000002</v>
      </c>
      <c r="E319" s="488">
        <f>+SUM(N319:BK319)</f>
        <v>0.90000000000000013</v>
      </c>
      <c r="F319" s="488"/>
      <c r="G319" s="488"/>
      <c r="H319" s="488"/>
      <c r="I319" s="488"/>
      <c r="J319" s="555" t="s">
        <v>541</v>
      </c>
      <c r="K319" s="407"/>
      <c r="L319" s="519"/>
      <c r="M319" s="519"/>
      <c r="N319" s="409">
        <v>0.45000000000000007</v>
      </c>
      <c r="O319" s="409"/>
      <c r="P319" s="409"/>
      <c r="Q319" s="409">
        <v>0.12000000000000001</v>
      </c>
      <c r="R319" s="409"/>
      <c r="S319" s="409"/>
      <c r="T319" s="409"/>
      <c r="U319" s="409"/>
      <c r="V319" s="409"/>
      <c r="W319" s="409"/>
      <c r="X319" s="409"/>
      <c r="Y319" s="409"/>
      <c r="Z319" s="409"/>
      <c r="AA319" s="409"/>
      <c r="AB319" s="409"/>
      <c r="AC319" s="409"/>
      <c r="AD319" s="409"/>
      <c r="AE319" s="409"/>
      <c r="AF319" s="409"/>
      <c r="AG319" s="409"/>
      <c r="AH319" s="409"/>
      <c r="AI319" s="409"/>
      <c r="AJ319" s="409"/>
      <c r="AK319" s="409"/>
      <c r="AL319" s="409"/>
      <c r="AM319" s="409"/>
      <c r="AN319" s="409"/>
      <c r="AO319" s="409"/>
      <c r="AP319" s="409"/>
      <c r="AQ319" s="409"/>
      <c r="AR319" s="409"/>
      <c r="AS319" s="409"/>
      <c r="AT319" s="409"/>
      <c r="AU319" s="409">
        <v>0.31000000000000005</v>
      </c>
      <c r="AV319" s="409"/>
      <c r="AW319" s="409"/>
      <c r="AX319" s="409"/>
      <c r="AY319" s="409"/>
      <c r="AZ319" s="409"/>
      <c r="BA319" s="409">
        <v>0.02</v>
      </c>
      <c r="BB319" s="409"/>
      <c r="BC319" s="409"/>
      <c r="BD319" s="409"/>
      <c r="BE319" s="409"/>
      <c r="BF319" s="409"/>
      <c r="BG319" s="409"/>
      <c r="BH319" s="409"/>
      <c r="BI319" s="409"/>
      <c r="BJ319" s="409"/>
      <c r="BK319" s="409"/>
      <c r="BL319" s="409"/>
      <c r="BM319" s="409"/>
      <c r="BN319" s="409"/>
      <c r="BO319" s="409"/>
      <c r="BP319" s="409"/>
      <c r="BQ319" s="409"/>
      <c r="BR319" s="409"/>
      <c r="BS319" s="409"/>
      <c r="BT319" s="409"/>
      <c r="BU319" s="409"/>
      <c r="BV319" s="409"/>
      <c r="BW319" s="409"/>
      <c r="BX319" s="409"/>
      <c r="BY319" s="409"/>
      <c r="BZ319" s="409"/>
      <c r="CA319" s="409"/>
      <c r="CB319" s="409"/>
      <c r="CC319" s="409"/>
      <c r="CD319" s="409"/>
      <c r="CE319" s="409"/>
      <c r="CF319" s="409"/>
      <c r="CG319" s="409"/>
      <c r="CH319" s="409"/>
      <c r="CI319" s="409"/>
      <c r="CJ319" s="409"/>
      <c r="CK319" s="409"/>
      <c r="CL319" s="409"/>
      <c r="CM319" s="409"/>
      <c r="CN319" s="409"/>
      <c r="CO319" s="409"/>
      <c r="CP319" s="409"/>
      <c r="CQ319" s="409"/>
      <c r="CR319" s="409"/>
      <c r="CS319" s="409"/>
      <c r="CT319" s="409"/>
      <c r="CU319" s="409"/>
      <c r="CV319" s="409"/>
      <c r="CW319" s="409"/>
      <c r="CX319" s="409"/>
      <c r="CY319" s="409"/>
      <c r="CZ319" s="409"/>
      <c r="DA319" s="409"/>
      <c r="DB319" s="409"/>
      <c r="DC319" s="409"/>
      <c r="DD319" s="409"/>
      <c r="DE319" s="409"/>
      <c r="DF319" s="409"/>
      <c r="DG319" s="409"/>
      <c r="DH319" s="409"/>
      <c r="DI319" s="409"/>
      <c r="DJ319" s="409"/>
      <c r="DK319" s="409"/>
      <c r="DL319" s="409"/>
      <c r="DM319" s="409"/>
      <c r="DN319" s="409"/>
      <c r="DO319" s="409"/>
      <c r="DP319" s="409"/>
      <c r="DQ319" s="409"/>
      <c r="DR319" s="409"/>
      <c r="DS319" s="409"/>
      <c r="DT319" s="409"/>
      <c r="DU319" s="409"/>
      <c r="DV319" s="409"/>
      <c r="DW319" s="409"/>
      <c r="DX319" s="409"/>
      <c r="DY319" s="409"/>
      <c r="DZ319" s="409"/>
      <c r="EA319" s="409"/>
      <c r="EB319" s="409"/>
      <c r="EC319" s="409"/>
      <c r="ED319" s="409"/>
      <c r="EE319" s="409"/>
      <c r="EF319" s="409"/>
      <c r="EG319" s="409"/>
      <c r="EH319" s="409"/>
      <c r="EI319" s="409"/>
      <c r="EJ319" s="409"/>
      <c r="EK319" s="409"/>
      <c r="EL319" s="409"/>
      <c r="EM319" s="409"/>
      <c r="EN319" s="409"/>
      <c r="EO319" s="409"/>
      <c r="EP319" s="409"/>
      <c r="EQ319" s="409"/>
      <c r="ER319" s="409"/>
      <c r="ES319" s="409"/>
      <c r="ET319" s="409"/>
      <c r="EU319" s="409"/>
      <c r="EV319" s="409"/>
      <c r="EW319" s="409"/>
      <c r="EX319" s="409"/>
      <c r="EY319" s="409"/>
      <c r="EZ319" s="409"/>
      <c r="FA319" s="409"/>
      <c r="FB319" s="409"/>
      <c r="FC319" s="409"/>
      <c r="FD319" s="409"/>
      <c r="FE319" s="409"/>
      <c r="FF319" s="409"/>
      <c r="FG319" s="409"/>
      <c r="FH319" s="409"/>
      <c r="FI319" s="409"/>
      <c r="FJ319" s="409"/>
      <c r="FK319" s="409"/>
      <c r="FL319" s="409"/>
      <c r="FM319" s="409"/>
      <c r="FN319" s="409"/>
      <c r="FO319" s="409"/>
      <c r="FP319" s="409"/>
      <c r="FQ319" s="409"/>
      <c r="FR319" s="409"/>
      <c r="FS319" s="409"/>
      <c r="FT319" s="409"/>
      <c r="FU319" s="409"/>
      <c r="FV319" s="409"/>
      <c r="FW319" s="409"/>
      <c r="FX319" s="409"/>
      <c r="FY319" s="409"/>
      <c r="FZ319" s="409"/>
      <c r="GA319" s="409"/>
      <c r="GB319" s="409"/>
      <c r="GC319" s="409"/>
      <c r="GD319" s="409"/>
    </row>
    <row r="320" spans="1:186" s="408" customFormat="1">
      <c r="A320" s="404"/>
      <c r="B320" s="493" t="s">
        <v>716</v>
      </c>
      <c r="C320" s="494" t="s">
        <v>117</v>
      </c>
      <c r="D320" s="488">
        <v>2.72</v>
      </c>
      <c r="E320" s="488">
        <f>+SUM(N320:BK320)</f>
        <v>2.54</v>
      </c>
      <c r="F320" s="488"/>
      <c r="G320" s="488"/>
      <c r="H320" s="488"/>
      <c r="I320" s="488"/>
      <c r="J320" s="555" t="s">
        <v>541</v>
      </c>
      <c r="K320" s="407"/>
      <c r="L320" s="519"/>
      <c r="M320" s="519"/>
      <c r="N320" s="409">
        <v>0.92000000000000015</v>
      </c>
      <c r="O320" s="409"/>
      <c r="P320" s="409"/>
      <c r="Q320" s="409">
        <v>0.5</v>
      </c>
      <c r="R320" s="409">
        <v>6.9999999999999993E-2</v>
      </c>
      <c r="S320" s="409"/>
      <c r="T320" s="409"/>
      <c r="U320" s="409"/>
      <c r="V320" s="409"/>
      <c r="W320" s="409"/>
      <c r="X320" s="409"/>
      <c r="Y320" s="409"/>
      <c r="Z320" s="409"/>
      <c r="AA320" s="409"/>
      <c r="AB320" s="409"/>
      <c r="AC320" s="409"/>
      <c r="AD320" s="409"/>
      <c r="AE320" s="409"/>
      <c r="AF320" s="409"/>
      <c r="AG320" s="409"/>
      <c r="AH320" s="409"/>
      <c r="AI320" s="409"/>
      <c r="AJ320" s="409"/>
      <c r="AK320" s="409"/>
      <c r="AL320" s="409"/>
      <c r="AM320" s="409"/>
      <c r="AN320" s="409"/>
      <c r="AO320" s="409"/>
      <c r="AP320" s="409"/>
      <c r="AQ320" s="409"/>
      <c r="AR320" s="409"/>
      <c r="AS320" s="409"/>
      <c r="AT320" s="409"/>
      <c r="AU320" s="409">
        <v>1</v>
      </c>
      <c r="AV320" s="409"/>
      <c r="AW320" s="409"/>
      <c r="AX320" s="409"/>
      <c r="AY320" s="409"/>
      <c r="AZ320" s="409"/>
      <c r="BA320" s="409">
        <v>0.05</v>
      </c>
      <c r="BB320" s="409"/>
      <c r="BC320" s="409"/>
      <c r="BD320" s="409"/>
      <c r="BE320" s="409"/>
      <c r="BF320" s="409"/>
      <c r="BG320" s="409"/>
      <c r="BH320" s="409"/>
      <c r="BI320" s="409"/>
      <c r="BJ320" s="409"/>
      <c r="BK320" s="409"/>
      <c r="BL320" s="409"/>
      <c r="BM320" s="409"/>
      <c r="BN320" s="409"/>
      <c r="BO320" s="409"/>
      <c r="BP320" s="409"/>
      <c r="BQ320" s="409"/>
      <c r="BR320" s="409"/>
      <c r="BS320" s="409"/>
      <c r="BT320" s="409"/>
      <c r="BU320" s="409"/>
      <c r="BV320" s="409"/>
      <c r="BW320" s="409"/>
      <c r="BX320" s="409"/>
      <c r="BY320" s="409"/>
      <c r="BZ320" s="409"/>
      <c r="CA320" s="409"/>
      <c r="CB320" s="409"/>
      <c r="CC320" s="409"/>
      <c r="CD320" s="409"/>
      <c r="CE320" s="409"/>
      <c r="CF320" s="409"/>
      <c r="CG320" s="409"/>
      <c r="CH320" s="409"/>
      <c r="CI320" s="409"/>
      <c r="CJ320" s="409"/>
      <c r="CK320" s="409"/>
      <c r="CL320" s="409"/>
      <c r="CM320" s="409"/>
      <c r="CN320" s="409"/>
      <c r="CO320" s="409"/>
      <c r="CP320" s="409"/>
      <c r="CQ320" s="409"/>
      <c r="CR320" s="409"/>
      <c r="CS320" s="409"/>
      <c r="CT320" s="409"/>
      <c r="CU320" s="409"/>
      <c r="CV320" s="409"/>
      <c r="CW320" s="409"/>
      <c r="CX320" s="409"/>
      <c r="CY320" s="409"/>
      <c r="CZ320" s="409"/>
      <c r="DA320" s="409"/>
      <c r="DB320" s="409"/>
      <c r="DC320" s="409"/>
      <c r="DD320" s="409"/>
      <c r="DE320" s="409"/>
      <c r="DF320" s="409"/>
      <c r="DG320" s="409"/>
      <c r="DH320" s="409"/>
      <c r="DI320" s="409"/>
      <c r="DJ320" s="409"/>
      <c r="DK320" s="409"/>
      <c r="DL320" s="409"/>
      <c r="DM320" s="409"/>
      <c r="DN320" s="409"/>
      <c r="DO320" s="409"/>
      <c r="DP320" s="409"/>
      <c r="DQ320" s="409"/>
      <c r="DR320" s="409"/>
      <c r="DS320" s="409"/>
      <c r="DT320" s="409"/>
      <c r="DU320" s="409"/>
      <c r="DV320" s="409"/>
      <c r="DW320" s="409"/>
      <c r="DX320" s="409"/>
      <c r="DY320" s="409"/>
      <c r="DZ320" s="409"/>
      <c r="EA320" s="409"/>
      <c r="EB320" s="409"/>
      <c r="EC320" s="409"/>
      <c r="ED320" s="409"/>
      <c r="EE320" s="409"/>
      <c r="EF320" s="409"/>
      <c r="EG320" s="409"/>
      <c r="EH320" s="409"/>
      <c r="EI320" s="409"/>
      <c r="EJ320" s="409"/>
      <c r="EK320" s="409"/>
      <c r="EL320" s="409"/>
      <c r="EM320" s="409"/>
      <c r="EN320" s="409"/>
      <c r="EO320" s="409"/>
      <c r="EP320" s="409"/>
      <c r="EQ320" s="409"/>
      <c r="ER320" s="409"/>
      <c r="ES320" s="409"/>
      <c r="ET320" s="409"/>
      <c r="EU320" s="409"/>
      <c r="EV320" s="409"/>
      <c r="EW320" s="409"/>
      <c r="EX320" s="409"/>
      <c r="EY320" s="409"/>
      <c r="EZ320" s="409"/>
      <c r="FA320" s="409"/>
      <c r="FB320" s="409"/>
      <c r="FC320" s="409"/>
      <c r="FD320" s="409"/>
      <c r="FE320" s="409"/>
      <c r="FF320" s="409"/>
      <c r="FG320" s="409"/>
      <c r="FH320" s="409"/>
      <c r="FI320" s="409"/>
      <c r="FJ320" s="409"/>
      <c r="FK320" s="409"/>
      <c r="FL320" s="409"/>
      <c r="FM320" s="409"/>
      <c r="FN320" s="409"/>
      <c r="FO320" s="409"/>
      <c r="FP320" s="409"/>
      <c r="FQ320" s="409"/>
      <c r="FR320" s="409"/>
      <c r="FS320" s="409"/>
      <c r="FT320" s="409"/>
      <c r="FU320" s="409"/>
      <c r="FV320" s="409"/>
      <c r="FW320" s="409"/>
      <c r="FX320" s="409"/>
      <c r="FY320" s="409"/>
      <c r="FZ320" s="409"/>
      <c r="GA320" s="409"/>
      <c r="GB320" s="409"/>
      <c r="GC320" s="409"/>
      <c r="GD320" s="409"/>
    </row>
    <row r="321" spans="1:186" s="408" customFormat="1">
      <c r="A321" s="404"/>
      <c r="B321" s="493" t="s">
        <v>152</v>
      </c>
      <c r="C321" s="494" t="s">
        <v>153</v>
      </c>
      <c r="D321" s="488">
        <v>1</v>
      </c>
      <c r="E321" s="488">
        <f>+SUM(N321:BK321)</f>
        <v>0.98</v>
      </c>
      <c r="F321" s="488"/>
      <c r="G321" s="488"/>
      <c r="H321" s="488"/>
      <c r="I321" s="488"/>
      <c r="J321" s="555" t="s">
        <v>541</v>
      </c>
      <c r="K321" s="407"/>
      <c r="L321" s="519"/>
      <c r="M321" s="519"/>
      <c r="N321" s="409">
        <v>0.45</v>
      </c>
      <c r="O321" s="409"/>
      <c r="P321" s="409"/>
      <c r="Q321" s="409"/>
      <c r="R321" s="409">
        <v>0.28000000000000003</v>
      </c>
      <c r="S321" s="409"/>
      <c r="T321" s="409"/>
      <c r="U321" s="409"/>
      <c r="V321" s="409"/>
      <c r="W321" s="409"/>
      <c r="X321" s="409"/>
      <c r="Y321" s="409"/>
      <c r="Z321" s="409"/>
      <c r="AA321" s="409"/>
      <c r="AB321" s="409"/>
      <c r="AC321" s="409"/>
      <c r="AD321" s="409"/>
      <c r="AE321" s="409"/>
      <c r="AF321" s="409"/>
      <c r="AG321" s="409"/>
      <c r="AH321" s="409"/>
      <c r="AI321" s="409"/>
      <c r="AJ321" s="409"/>
      <c r="AK321" s="409"/>
      <c r="AL321" s="409"/>
      <c r="AM321" s="409"/>
      <c r="AN321" s="409"/>
      <c r="AO321" s="409"/>
      <c r="AP321" s="409"/>
      <c r="AQ321" s="409"/>
      <c r="AR321" s="409"/>
      <c r="AS321" s="409"/>
      <c r="AT321" s="409"/>
      <c r="AU321" s="409">
        <v>0.25</v>
      </c>
      <c r="AV321" s="409"/>
      <c r="AW321" s="409"/>
      <c r="AX321" s="409"/>
      <c r="AY321" s="409"/>
      <c r="AZ321" s="409"/>
      <c r="BA321" s="409"/>
      <c r="BB321" s="409"/>
      <c r="BC321" s="409"/>
      <c r="BD321" s="409"/>
      <c r="BE321" s="409"/>
      <c r="BF321" s="409"/>
      <c r="BG321" s="409"/>
      <c r="BH321" s="409"/>
      <c r="BI321" s="409"/>
      <c r="BJ321" s="409"/>
      <c r="BK321" s="409"/>
      <c r="BL321" s="409"/>
      <c r="BM321" s="409"/>
      <c r="BN321" s="409"/>
      <c r="BO321" s="409"/>
      <c r="BP321" s="409"/>
      <c r="BQ321" s="409"/>
      <c r="BR321" s="409"/>
      <c r="BS321" s="409"/>
      <c r="BT321" s="409"/>
      <c r="BU321" s="409"/>
      <c r="BV321" s="409"/>
      <c r="BW321" s="409"/>
      <c r="BX321" s="409"/>
      <c r="BY321" s="409"/>
      <c r="BZ321" s="409"/>
      <c r="CA321" s="409"/>
      <c r="CB321" s="409"/>
      <c r="CC321" s="409"/>
      <c r="CD321" s="409"/>
      <c r="CE321" s="409"/>
      <c r="CF321" s="409"/>
      <c r="CG321" s="409"/>
      <c r="CH321" s="409"/>
      <c r="CI321" s="409"/>
      <c r="CJ321" s="409"/>
      <c r="CK321" s="409"/>
      <c r="CL321" s="409"/>
      <c r="CM321" s="409"/>
      <c r="CN321" s="409"/>
      <c r="CO321" s="409"/>
      <c r="CP321" s="409"/>
      <c r="CQ321" s="409"/>
      <c r="CR321" s="409"/>
      <c r="CS321" s="409"/>
      <c r="CT321" s="409"/>
      <c r="CU321" s="409"/>
      <c r="CV321" s="409"/>
      <c r="CW321" s="409"/>
      <c r="CX321" s="409"/>
      <c r="CY321" s="409"/>
      <c r="CZ321" s="409"/>
      <c r="DA321" s="409"/>
      <c r="DB321" s="409"/>
      <c r="DC321" s="409"/>
      <c r="DD321" s="409"/>
      <c r="DE321" s="409"/>
      <c r="DF321" s="409"/>
      <c r="DG321" s="409"/>
      <c r="DH321" s="409"/>
      <c r="DI321" s="409"/>
      <c r="DJ321" s="409"/>
      <c r="DK321" s="409"/>
      <c r="DL321" s="409"/>
      <c r="DM321" s="409"/>
      <c r="DN321" s="409"/>
      <c r="DO321" s="409"/>
      <c r="DP321" s="409"/>
      <c r="DQ321" s="409"/>
      <c r="DR321" s="409"/>
      <c r="DS321" s="409"/>
      <c r="DT321" s="409"/>
      <c r="DU321" s="409"/>
      <c r="DV321" s="409"/>
      <c r="DW321" s="409"/>
      <c r="DX321" s="409"/>
      <c r="DY321" s="409"/>
      <c r="DZ321" s="409"/>
      <c r="EA321" s="409"/>
      <c r="EB321" s="409"/>
      <c r="EC321" s="409"/>
      <c r="ED321" s="409"/>
      <c r="EE321" s="409"/>
      <c r="EF321" s="409"/>
      <c r="EG321" s="409"/>
      <c r="EH321" s="409"/>
      <c r="EI321" s="409"/>
      <c r="EJ321" s="409"/>
      <c r="EK321" s="409"/>
      <c r="EL321" s="409"/>
      <c r="EM321" s="409"/>
      <c r="EN321" s="409"/>
      <c r="EO321" s="409"/>
      <c r="EP321" s="409"/>
      <c r="EQ321" s="409"/>
      <c r="ER321" s="409"/>
      <c r="ES321" s="409"/>
      <c r="ET321" s="409"/>
      <c r="EU321" s="409"/>
      <c r="EV321" s="409"/>
      <c r="EW321" s="409"/>
      <c r="EX321" s="409"/>
      <c r="EY321" s="409"/>
      <c r="EZ321" s="409"/>
      <c r="FA321" s="409"/>
      <c r="FB321" s="409"/>
      <c r="FC321" s="409"/>
      <c r="FD321" s="409"/>
      <c r="FE321" s="409"/>
      <c r="FF321" s="409"/>
      <c r="FG321" s="409"/>
      <c r="FH321" s="409"/>
      <c r="FI321" s="409"/>
      <c r="FJ321" s="409"/>
      <c r="FK321" s="409"/>
      <c r="FL321" s="409"/>
      <c r="FM321" s="409"/>
      <c r="FN321" s="409"/>
      <c r="FO321" s="409"/>
      <c r="FP321" s="409"/>
      <c r="FQ321" s="409"/>
      <c r="FR321" s="409"/>
      <c r="FS321" s="409"/>
      <c r="FT321" s="409"/>
      <c r="FU321" s="409"/>
      <c r="FV321" s="409"/>
      <c r="FW321" s="409"/>
      <c r="FX321" s="409"/>
      <c r="FY321" s="409"/>
      <c r="FZ321" s="409"/>
      <c r="GA321" s="409"/>
      <c r="GB321" s="409"/>
      <c r="GC321" s="409"/>
      <c r="GD321" s="409"/>
    </row>
    <row r="322" spans="1:186" s="408" customFormat="1">
      <c r="A322" s="404"/>
      <c r="B322" s="384"/>
      <c r="C322" s="494"/>
      <c r="D322" s="488">
        <v>5.5299999999999994</v>
      </c>
      <c r="E322" s="496">
        <f>+E323+E324+E325+E326</f>
        <v>4.37</v>
      </c>
      <c r="F322" s="496"/>
      <c r="G322" s="496"/>
      <c r="H322" s="496"/>
      <c r="I322" s="496"/>
      <c r="J322" s="555" t="s">
        <v>281</v>
      </c>
      <c r="K322" s="407"/>
      <c r="L322" s="519"/>
      <c r="M322" s="519"/>
      <c r="N322" s="409"/>
      <c r="O322" s="409"/>
      <c r="P322" s="409"/>
      <c r="Q322" s="409"/>
      <c r="R322" s="409"/>
      <c r="S322" s="409"/>
      <c r="T322" s="409"/>
      <c r="U322" s="409"/>
      <c r="V322" s="409"/>
      <c r="W322" s="409"/>
      <c r="X322" s="409"/>
      <c r="Y322" s="409"/>
      <c r="Z322" s="409"/>
      <c r="AA322" s="409"/>
      <c r="AB322" s="409"/>
      <c r="AC322" s="409"/>
      <c r="AD322" s="409"/>
      <c r="AE322" s="409"/>
      <c r="AF322" s="409"/>
      <c r="AG322" s="409"/>
      <c r="AH322" s="409"/>
      <c r="AI322" s="409"/>
      <c r="AJ322" s="409"/>
      <c r="AK322" s="409"/>
      <c r="AL322" s="409"/>
      <c r="AM322" s="409"/>
      <c r="AN322" s="409"/>
      <c r="AO322" s="409"/>
      <c r="AP322" s="409"/>
      <c r="AQ322" s="409"/>
      <c r="AR322" s="409"/>
      <c r="AS322" s="409"/>
      <c r="AT322" s="409"/>
      <c r="AU322" s="409"/>
      <c r="AV322" s="409"/>
      <c r="AW322" s="409"/>
      <c r="AX322" s="409"/>
      <c r="AY322" s="409"/>
      <c r="AZ322" s="409"/>
      <c r="BA322" s="409"/>
      <c r="BB322" s="409"/>
      <c r="BC322" s="409"/>
      <c r="BD322" s="409"/>
      <c r="BE322" s="409"/>
      <c r="BF322" s="409"/>
      <c r="BG322" s="409"/>
      <c r="BH322" s="409"/>
      <c r="BI322" s="409"/>
      <c r="BJ322" s="409"/>
      <c r="BK322" s="409"/>
      <c r="BL322" s="409"/>
      <c r="BM322" s="409"/>
      <c r="BN322" s="409"/>
      <c r="BO322" s="409"/>
      <c r="BP322" s="409"/>
      <c r="BQ322" s="409"/>
      <c r="BR322" s="409"/>
      <c r="BS322" s="409"/>
      <c r="BT322" s="409"/>
      <c r="BU322" s="409"/>
      <c r="BV322" s="409"/>
      <c r="BW322" s="409"/>
      <c r="BX322" s="409"/>
      <c r="BY322" s="409"/>
      <c r="BZ322" s="409"/>
      <c r="CA322" s="409"/>
      <c r="CB322" s="409"/>
      <c r="CC322" s="409"/>
      <c r="CD322" s="409"/>
      <c r="CE322" s="409"/>
      <c r="CF322" s="409"/>
      <c r="CG322" s="409"/>
      <c r="CH322" s="409"/>
      <c r="CI322" s="409"/>
      <c r="CJ322" s="409"/>
      <c r="CK322" s="409"/>
      <c r="CL322" s="409"/>
      <c r="CM322" s="409"/>
      <c r="CN322" s="409"/>
      <c r="CO322" s="409"/>
      <c r="CP322" s="409"/>
      <c r="CQ322" s="409"/>
      <c r="CR322" s="409"/>
      <c r="CS322" s="409"/>
      <c r="CT322" s="409"/>
      <c r="CU322" s="409"/>
      <c r="CV322" s="409"/>
      <c r="CW322" s="409"/>
      <c r="CX322" s="409"/>
      <c r="CY322" s="409"/>
      <c r="CZ322" s="409"/>
      <c r="DA322" s="409"/>
      <c r="DB322" s="409"/>
      <c r="DC322" s="409"/>
      <c r="DD322" s="409"/>
      <c r="DE322" s="409"/>
      <c r="DF322" s="409"/>
      <c r="DG322" s="409"/>
      <c r="DH322" s="409"/>
      <c r="DI322" s="409"/>
      <c r="DJ322" s="409"/>
      <c r="DK322" s="409"/>
      <c r="DL322" s="409"/>
      <c r="DM322" s="409"/>
      <c r="DN322" s="409"/>
      <c r="DO322" s="409"/>
      <c r="DP322" s="409"/>
      <c r="DQ322" s="409"/>
      <c r="DR322" s="409"/>
      <c r="DS322" s="409"/>
      <c r="DT322" s="409"/>
      <c r="DU322" s="409"/>
      <c r="DV322" s="409"/>
      <c r="DW322" s="409"/>
      <c r="DX322" s="409"/>
      <c r="DY322" s="409"/>
      <c r="DZ322" s="409"/>
      <c r="EA322" s="409"/>
      <c r="EB322" s="409"/>
      <c r="EC322" s="409"/>
      <c r="ED322" s="409"/>
      <c r="EE322" s="409"/>
      <c r="EF322" s="409"/>
      <c r="EG322" s="409"/>
      <c r="EH322" s="409"/>
      <c r="EI322" s="409"/>
      <c r="EJ322" s="409"/>
      <c r="EK322" s="409"/>
      <c r="EL322" s="409"/>
      <c r="EM322" s="409"/>
      <c r="EN322" s="409"/>
      <c r="EO322" s="409"/>
      <c r="EP322" s="409"/>
      <c r="EQ322" s="409"/>
      <c r="ER322" s="409"/>
      <c r="ES322" s="409"/>
      <c r="ET322" s="409"/>
      <c r="EU322" s="409"/>
      <c r="EV322" s="409"/>
      <c r="EW322" s="409"/>
      <c r="EX322" s="409"/>
      <c r="EY322" s="409"/>
      <c r="EZ322" s="409"/>
      <c r="FA322" s="409"/>
      <c r="FB322" s="409"/>
      <c r="FC322" s="409"/>
      <c r="FD322" s="409"/>
      <c r="FE322" s="409"/>
      <c r="FF322" s="409"/>
      <c r="FG322" s="409"/>
      <c r="FH322" s="409"/>
      <c r="FI322" s="409"/>
      <c r="FJ322" s="409"/>
      <c r="FK322" s="409"/>
      <c r="FL322" s="409"/>
      <c r="FM322" s="409"/>
      <c r="FN322" s="409"/>
      <c r="FO322" s="409"/>
      <c r="FP322" s="409"/>
      <c r="FQ322" s="409"/>
      <c r="FR322" s="409"/>
      <c r="FS322" s="409"/>
      <c r="FT322" s="409"/>
      <c r="FU322" s="409"/>
      <c r="FV322" s="409"/>
      <c r="FW322" s="409"/>
      <c r="FX322" s="409"/>
      <c r="FY322" s="409"/>
      <c r="FZ322" s="409"/>
      <c r="GA322" s="409"/>
      <c r="GB322" s="409"/>
      <c r="GC322" s="409"/>
      <c r="GD322" s="409"/>
    </row>
    <row r="323" spans="1:186" s="408" customFormat="1">
      <c r="A323" s="404"/>
      <c r="B323" s="493" t="s">
        <v>95</v>
      </c>
      <c r="C323" s="494" t="s">
        <v>96</v>
      </c>
      <c r="D323" s="488">
        <v>2.0099999999999998</v>
      </c>
      <c r="E323" s="488">
        <f t="shared" ref="E323:E326" si="15">+SUM(N323:BK323)</f>
        <v>1.0200000000000002</v>
      </c>
      <c r="F323" s="488"/>
      <c r="G323" s="488"/>
      <c r="H323" s="488"/>
      <c r="I323" s="488"/>
      <c r="J323" s="555" t="s">
        <v>281</v>
      </c>
      <c r="K323" s="407"/>
      <c r="L323" s="519"/>
      <c r="M323" s="519"/>
      <c r="N323" s="409">
        <v>0.70000000000000007</v>
      </c>
      <c r="O323" s="409"/>
      <c r="P323" s="409"/>
      <c r="Q323" s="409">
        <v>0.08</v>
      </c>
      <c r="R323" s="409">
        <v>7.0000000000000007E-2</v>
      </c>
      <c r="S323" s="409"/>
      <c r="T323" s="409"/>
      <c r="U323" s="409"/>
      <c r="V323" s="409"/>
      <c r="W323" s="409"/>
      <c r="X323" s="409"/>
      <c r="Y323" s="409"/>
      <c r="Z323" s="409"/>
      <c r="AA323" s="409"/>
      <c r="AB323" s="409"/>
      <c r="AC323" s="409"/>
      <c r="AD323" s="409"/>
      <c r="AE323" s="409"/>
      <c r="AF323" s="409"/>
      <c r="AG323" s="409"/>
      <c r="AH323" s="409"/>
      <c r="AI323" s="409"/>
      <c r="AJ323" s="409"/>
      <c r="AK323" s="409"/>
      <c r="AL323" s="409"/>
      <c r="AM323" s="409"/>
      <c r="AN323" s="409"/>
      <c r="AO323" s="409"/>
      <c r="AP323" s="409"/>
      <c r="AQ323" s="409"/>
      <c r="AR323" s="409"/>
      <c r="AS323" s="409"/>
      <c r="AT323" s="409"/>
      <c r="AU323" s="409">
        <v>0.16000000000000003</v>
      </c>
      <c r="AV323" s="409"/>
      <c r="AW323" s="409"/>
      <c r="AX323" s="409"/>
      <c r="AY323" s="409"/>
      <c r="AZ323" s="409"/>
      <c r="BA323" s="409">
        <v>0.01</v>
      </c>
      <c r="BB323" s="409"/>
      <c r="BC323" s="409"/>
      <c r="BD323" s="409"/>
      <c r="BE323" s="409"/>
      <c r="BF323" s="409"/>
      <c r="BG323" s="409"/>
      <c r="BH323" s="409"/>
      <c r="BI323" s="409"/>
      <c r="BJ323" s="409"/>
      <c r="BK323" s="409"/>
      <c r="BL323" s="409"/>
      <c r="BM323" s="409"/>
      <c r="BN323" s="409"/>
      <c r="BO323" s="409"/>
      <c r="BP323" s="409"/>
      <c r="BQ323" s="409"/>
      <c r="BR323" s="409"/>
      <c r="BS323" s="409"/>
      <c r="BT323" s="409"/>
      <c r="BU323" s="409"/>
      <c r="BV323" s="409"/>
      <c r="BW323" s="409"/>
      <c r="BX323" s="409"/>
      <c r="BY323" s="409"/>
      <c r="BZ323" s="409"/>
      <c r="CA323" s="409"/>
      <c r="CB323" s="409"/>
      <c r="CC323" s="409"/>
      <c r="CD323" s="409"/>
      <c r="CE323" s="409"/>
      <c r="CF323" s="409"/>
      <c r="CG323" s="409"/>
      <c r="CH323" s="409"/>
      <c r="CI323" s="409"/>
      <c r="CJ323" s="409"/>
      <c r="CK323" s="409"/>
      <c r="CL323" s="409"/>
      <c r="CM323" s="409"/>
      <c r="CN323" s="409"/>
      <c r="CO323" s="409"/>
      <c r="CP323" s="409"/>
      <c r="CQ323" s="409"/>
      <c r="CR323" s="409"/>
      <c r="CS323" s="409"/>
      <c r="CT323" s="409"/>
      <c r="CU323" s="409"/>
      <c r="CV323" s="409"/>
      <c r="CW323" s="409"/>
      <c r="CX323" s="409"/>
      <c r="CY323" s="409"/>
      <c r="CZ323" s="409"/>
      <c r="DA323" s="409"/>
      <c r="DB323" s="409"/>
      <c r="DC323" s="409"/>
      <c r="DD323" s="409"/>
      <c r="DE323" s="409"/>
      <c r="DF323" s="409"/>
      <c r="DG323" s="409"/>
      <c r="DH323" s="409"/>
      <c r="DI323" s="409"/>
      <c r="DJ323" s="409"/>
      <c r="DK323" s="409"/>
      <c r="DL323" s="409"/>
      <c r="DM323" s="409"/>
      <c r="DN323" s="409"/>
      <c r="DO323" s="409"/>
      <c r="DP323" s="409"/>
      <c r="DQ323" s="409"/>
      <c r="DR323" s="409"/>
      <c r="DS323" s="409"/>
      <c r="DT323" s="409"/>
      <c r="DU323" s="409"/>
      <c r="DV323" s="409"/>
      <c r="DW323" s="409"/>
      <c r="DX323" s="409"/>
      <c r="DY323" s="409"/>
      <c r="DZ323" s="409"/>
      <c r="EA323" s="409"/>
      <c r="EB323" s="409"/>
      <c r="EC323" s="409"/>
      <c r="ED323" s="409"/>
      <c r="EE323" s="409"/>
      <c r="EF323" s="409"/>
      <c r="EG323" s="409"/>
      <c r="EH323" s="409"/>
      <c r="EI323" s="409"/>
      <c r="EJ323" s="409"/>
      <c r="EK323" s="409"/>
      <c r="EL323" s="409"/>
      <c r="EM323" s="409"/>
      <c r="EN323" s="409"/>
      <c r="EO323" s="409"/>
      <c r="EP323" s="409"/>
      <c r="EQ323" s="409"/>
      <c r="ER323" s="409"/>
      <c r="ES323" s="409"/>
      <c r="ET323" s="409"/>
      <c r="EU323" s="409"/>
      <c r="EV323" s="409"/>
      <c r="EW323" s="409"/>
      <c r="EX323" s="409"/>
      <c r="EY323" s="409"/>
      <c r="EZ323" s="409"/>
      <c r="FA323" s="409"/>
      <c r="FB323" s="409"/>
      <c r="FC323" s="409"/>
      <c r="FD323" s="409"/>
      <c r="FE323" s="409"/>
      <c r="FF323" s="409"/>
      <c r="FG323" s="409"/>
      <c r="FH323" s="409"/>
      <c r="FI323" s="409"/>
      <c r="FJ323" s="409"/>
      <c r="FK323" s="409"/>
      <c r="FL323" s="409"/>
      <c r="FM323" s="409"/>
      <c r="FN323" s="409"/>
      <c r="FO323" s="409"/>
      <c r="FP323" s="409"/>
      <c r="FQ323" s="409"/>
      <c r="FR323" s="409"/>
      <c r="FS323" s="409"/>
      <c r="FT323" s="409"/>
      <c r="FU323" s="409"/>
      <c r="FV323" s="409"/>
      <c r="FW323" s="409"/>
      <c r="FX323" s="409"/>
      <c r="FY323" s="409"/>
      <c r="FZ323" s="409"/>
      <c r="GA323" s="409"/>
      <c r="GB323" s="409"/>
      <c r="GC323" s="409"/>
      <c r="GD323" s="409"/>
    </row>
    <row r="324" spans="1:186" s="408" customFormat="1">
      <c r="A324" s="404"/>
      <c r="B324" s="493" t="s">
        <v>434</v>
      </c>
      <c r="C324" s="494" t="s">
        <v>141</v>
      </c>
      <c r="D324" s="488">
        <v>0.04</v>
      </c>
      <c r="E324" s="488">
        <f t="shared" si="15"/>
        <v>0.04</v>
      </c>
      <c r="F324" s="488"/>
      <c r="G324" s="488"/>
      <c r="H324" s="488"/>
      <c r="I324" s="488"/>
      <c r="J324" s="555" t="s">
        <v>281</v>
      </c>
      <c r="K324" s="407"/>
      <c r="L324" s="519"/>
      <c r="M324" s="519"/>
      <c r="N324" s="409">
        <v>0.04</v>
      </c>
      <c r="O324" s="409"/>
      <c r="P324" s="409"/>
      <c r="Q324" s="409"/>
      <c r="R324" s="409"/>
      <c r="S324" s="409"/>
      <c r="T324" s="409"/>
      <c r="U324" s="409"/>
      <c r="V324" s="409"/>
      <c r="W324" s="409"/>
      <c r="X324" s="409"/>
      <c r="Y324" s="409"/>
      <c r="Z324" s="409"/>
      <c r="AA324" s="409"/>
      <c r="AB324" s="409"/>
      <c r="AC324" s="409"/>
      <c r="AD324" s="409"/>
      <c r="AE324" s="409"/>
      <c r="AF324" s="409"/>
      <c r="AG324" s="409"/>
      <c r="AH324" s="409"/>
      <c r="AI324" s="409"/>
      <c r="AJ324" s="409"/>
      <c r="AK324" s="409"/>
      <c r="AL324" s="409"/>
      <c r="AM324" s="409"/>
      <c r="AN324" s="409"/>
      <c r="AO324" s="409"/>
      <c r="AP324" s="409"/>
      <c r="AQ324" s="409"/>
      <c r="AR324" s="409"/>
      <c r="AS324" s="409"/>
      <c r="AT324" s="409"/>
      <c r="AU324" s="409"/>
      <c r="AV324" s="409"/>
      <c r="AW324" s="409"/>
      <c r="AX324" s="409"/>
      <c r="AY324" s="409"/>
      <c r="AZ324" s="409"/>
      <c r="BA324" s="409"/>
      <c r="BB324" s="409"/>
      <c r="BC324" s="409"/>
      <c r="BD324" s="409"/>
      <c r="BE324" s="409"/>
      <c r="BF324" s="409"/>
      <c r="BG324" s="409"/>
      <c r="BH324" s="409"/>
      <c r="BI324" s="409"/>
      <c r="BJ324" s="409"/>
      <c r="BK324" s="409"/>
      <c r="BL324" s="409"/>
      <c r="BM324" s="409"/>
      <c r="BN324" s="409"/>
      <c r="BO324" s="409"/>
      <c r="BP324" s="409"/>
      <c r="BQ324" s="409"/>
      <c r="BR324" s="409"/>
      <c r="BS324" s="409"/>
      <c r="BT324" s="409"/>
      <c r="BU324" s="409"/>
      <c r="BV324" s="409"/>
      <c r="BW324" s="409"/>
      <c r="BX324" s="409"/>
      <c r="BY324" s="409"/>
      <c r="BZ324" s="409"/>
      <c r="CA324" s="409"/>
      <c r="CB324" s="409"/>
      <c r="CC324" s="409"/>
      <c r="CD324" s="409"/>
      <c r="CE324" s="409"/>
      <c r="CF324" s="409"/>
      <c r="CG324" s="409"/>
      <c r="CH324" s="409"/>
      <c r="CI324" s="409"/>
      <c r="CJ324" s="409"/>
      <c r="CK324" s="409"/>
      <c r="CL324" s="409"/>
      <c r="CM324" s="409"/>
      <c r="CN324" s="409"/>
      <c r="CO324" s="409"/>
      <c r="CP324" s="409"/>
      <c r="CQ324" s="409"/>
      <c r="CR324" s="409"/>
      <c r="CS324" s="409"/>
      <c r="CT324" s="409"/>
      <c r="CU324" s="409"/>
      <c r="CV324" s="409"/>
      <c r="CW324" s="409"/>
      <c r="CX324" s="409"/>
      <c r="CY324" s="409"/>
      <c r="CZ324" s="409"/>
      <c r="DA324" s="409"/>
      <c r="DB324" s="409"/>
      <c r="DC324" s="409"/>
      <c r="DD324" s="409"/>
      <c r="DE324" s="409"/>
      <c r="DF324" s="409"/>
      <c r="DG324" s="409"/>
      <c r="DH324" s="409"/>
      <c r="DI324" s="409"/>
      <c r="DJ324" s="409"/>
      <c r="DK324" s="409"/>
      <c r="DL324" s="409"/>
      <c r="DM324" s="409"/>
      <c r="DN324" s="409"/>
      <c r="DO324" s="409"/>
      <c r="DP324" s="409"/>
      <c r="DQ324" s="409"/>
      <c r="DR324" s="409"/>
      <c r="DS324" s="409"/>
      <c r="DT324" s="409"/>
      <c r="DU324" s="409"/>
      <c r="DV324" s="409"/>
      <c r="DW324" s="409"/>
      <c r="DX324" s="409"/>
      <c r="DY324" s="409"/>
      <c r="DZ324" s="409"/>
      <c r="EA324" s="409"/>
      <c r="EB324" s="409"/>
      <c r="EC324" s="409"/>
      <c r="ED324" s="409"/>
      <c r="EE324" s="409"/>
      <c r="EF324" s="409"/>
      <c r="EG324" s="409"/>
      <c r="EH324" s="409"/>
      <c r="EI324" s="409"/>
      <c r="EJ324" s="409"/>
      <c r="EK324" s="409"/>
      <c r="EL324" s="409"/>
      <c r="EM324" s="409"/>
      <c r="EN324" s="409"/>
      <c r="EO324" s="409"/>
      <c r="EP324" s="409"/>
      <c r="EQ324" s="409"/>
      <c r="ER324" s="409"/>
      <c r="ES324" s="409"/>
      <c r="ET324" s="409"/>
      <c r="EU324" s="409"/>
      <c r="EV324" s="409"/>
      <c r="EW324" s="409"/>
      <c r="EX324" s="409"/>
      <c r="EY324" s="409"/>
      <c r="EZ324" s="409"/>
      <c r="FA324" s="409"/>
      <c r="FB324" s="409"/>
      <c r="FC324" s="409"/>
      <c r="FD324" s="409"/>
      <c r="FE324" s="409"/>
      <c r="FF324" s="409"/>
      <c r="FG324" s="409"/>
      <c r="FH324" s="409"/>
      <c r="FI324" s="409"/>
      <c r="FJ324" s="409"/>
      <c r="FK324" s="409"/>
      <c r="FL324" s="409"/>
      <c r="FM324" s="409"/>
      <c r="FN324" s="409"/>
      <c r="FO324" s="409"/>
      <c r="FP324" s="409"/>
      <c r="FQ324" s="409"/>
      <c r="FR324" s="409"/>
      <c r="FS324" s="409"/>
      <c r="FT324" s="409"/>
      <c r="FU324" s="409"/>
      <c r="FV324" s="409"/>
      <c r="FW324" s="409"/>
      <c r="FX324" s="409"/>
      <c r="FY324" s="409"/>
      <c r="FZ324" s="409"/>
      <c r="GA324" s="409"/>
      <c r="GB324" s="409"/>
      <c r="GC324" s="409"/>
      <c r="GD324" s="409"/>
    </row>
    <row r="325" spans="1:186" s="408" customFormat="1">
      <c r="A325" s="404"/>
      <c r="B325" s="493" t="s">
        <v>716</v>
      </c>
      <c r="C325" s="494" t="s">
        <v>117</v>
      </c>
      <c r="D325" s="488">
        <v>2.15</v>
      </c>
      <c r="E325" s="488">
        <f t="shared" si="15"/>
        <v>2.0299999999999998</v>
      </c>
      <c r="F325" s="488"/>
      <c r="G325" s="488"/>
      <c r="H325" s="488"/>
      <c r="I325" s="488"/>
      <c r="J325" s="555" t="s">
        <v>281</v>
      </c>
      <c r="K325" s="407"/>
      <c r="L325" s="519"/>
      <c r="M325" s="519"/>
      <c r="N325" s="409">
        <v>1.3900000000000001</v>
      </c>
      <c r="O325" s="409"/>
      <c r="P325" s="409"/>
      <c r="Q325" s="409">
        <v>0.18000000000000002</v>
      </c>
      <c r="R325" s="409">
        <v>9.9999999999999992E-2</v>
      </c>
      <c r="S325" s="409"/>
      <c r="T325" s="409"/>
      <c r="U325" s="409"/>
      <c r="V325" s="409"/>
      <c r="W325" s="409"/>
      <c r="X325" s="409"/>
      <c r="Y325" s="409"/>
      <c r="Z325" s="409"/>
      <c r="AA325" s="409"/>
      <c r="AB325" s="409"/>
      <c r="AC325" s="409"/>
      <c r="AD325" s="409"/>
      <c r="AE325" s="409"/>
      <c r="AF325" s="409"/>
      <c r="AG325" s="409"/>
      <c r="AH325" s="409"/>
      <c r="AI325" s="409"/>
      <c r="AJ325" s="409"/>
      <c r="AK325" s="409"/>
      <c r="AL325" s="409"/>
      <c r="AM325" s="409"/>
      <c r="AN325" s="409"/>
      <c r="AO325" s="409"/>
      <c r="AP325" s="409"/>
      <c r="AQ325" s="409"/>
      <c r="AR325" s="409"/>
      <c r="AS325" s="409"/>
      <c r="AT325" s="409"/>
      <c r="AU325" s="409">
        <v>0.33</v>
      </c>
      <c r="AV325" s="409"/>
      <c r="AW325" s="409"/>
      <c r="AX325" s="409"/>
      <c r="AY325" s="409"/>
      <c r="AZ325" s="409"/>
      <c r="BA325" s="409">
        <v>0.03</v>
      </c>
      <c r="BB325" s="409"/>
      <c r="BC325" s="409"/>
      <c r="BD325" s="409"/>
      <c r="BE325" s="409"/>
      <c r="BF325" s="409"/>
      <c r="BG325" s="409"/>
      <c r="BH325" s="409"/>
      <c r="BI325" s="409"/>
      <c r="BJ325" s="409"/>
      <c r="BK325" s="409"/>
      <c r="BL325" s="409"/>
      <c r="BM325" s="409"/>
      <c r="BN325" s="409"/>
      <c r="BO325" s="409"/>
      <c r="BP325" s="409"/>
      <c r="BQ325" s="409"/>
      <c r="BR325" s="409"/>
      <c r="BS325" s="409"/>
      <c r="BT325" s="409"/>
      <c r="BU325" s="409"/>
      <c r="BV325" s="409"/>
      <c r="BW325" s="409"/>
      <c r="BX325" s="409"/>
      <c r="BY325" s="409"/>
      <c r="BZ325" s="409"/>
      <c r="CA325" s="409"/>
      <c r="CB325" s="409"/>
      <c r="CC325" s="409"/>
      <c r="CD325" s="409"/>
      <c r="CE325" s="409"/>
      <c r="CF325" s="409"/>
      <c r="CG325" s="409"/>
      <c r="CH325" s="409"/>
      <c r="CI325" s="409"/>
      <c r="CJ325" s="409"/>
      <c r="CK325" s="409"/>
      <c r="CL325" s="409"/>
      <c r="CM325" s="409"/>
      <c r="CN325" s="409"/>
      <c r="CO325" s="409"/>
      <c r="CP325" s="409"/>
      <c r="CQ325" s="409"/>
      <c r="CR325" s="409"/>
      <c r="CS325" s="409"/>
      <c r="CT325" s="409"/>
      <c r="CU325" s="409"/>
      <c r="CV325" s="409"/>
      <c r="CW325" s="409"/>
      <c r="CX325" s="409"/>
      <c r="CY325" s="409"/>
      <c r="CZ325" s="409"/>
      <c r="DA325" s="409"/>
      <c r="DB325" s="409"/>
      <c r="DC325" s="409"/>
      <c r="DD325" s="409"/>
      <c r="DE325" s="409"/>
      <c r="DF325" s="409"/>
      <c r="DG325" s="409"/>
      <c r="DH325" s="409"/>
      <c r="DI325" s="409"/>
      <c r="DJ325" s="409"/>
      <c r="DK325" s="409"/>
      <c r="DL325" s="409"/>
      <c r="DM325" s="409"/>
      <c r="DN325" s="409"/>
      <c r="DO325" s="409"/>
      <c r="DP325" s="409"/>
      <c r="DQ325" s="409"/>
      <c r="DR325" s="409"/>
      <c r="DS325" s="409"/>
      <c r="DT325" s="409"/>
      <c r="DU325" s="409"/>
      <c r="DV325" s="409"/>
      <c r="DW325" s="409"/>
      <c r="DX325" s="409"/>
      <c r="DY325" s="409"/>
      <c r="DZ325" s="409"/>
      <c r="EA325" s="409"/>
      <c r="EB325" s="409"/>
      <c r="EC325" s="409"/>
      <c r="ED325" s="409"/>
      <c r="EE325" s="409"/>
      <c r="EF325" s="409"/>
      <c r="EG325" s="409"/>
      <c r="EH325" s="409"/>
      <c r="EI325" s="409"/>
      <c r="EJ325" s="409"/>
      <c r="EK325" s="409"/>
      <c r="EL325" s="409"/>
      <c r="EM325" s="409"/>
      <c r="EN325" s="409"/>
      <c r="EO325" s="409"/>
      <c r="EP325" s="409"/>
      <c r="EQ325" s="409"/>
      <c r="ER325" s="409"/>
      <c r="ES325" s="409"/>
      <c r="ET325" s="409"/>
      <c r="EU325" s="409"/>
      <c r="EV325" s="409"/>
      <c r="EW325" s="409"/>
      <c r="EX325" s="409"/>
      <c r="EY325" s="409"/>
      <c r="EZ325" s="409"/>
      <c r="FA325" s="409"/>
      <c r="FB325" s="409"/>
      <c r="FC325" s="409"/>
      <c r="FD325" s="409"/>
      <c r="FE325" s="409"/>
      <c r="FF325" s="409"/>
      <c r="FG325" s="409"/>
      <c r="FH325" s="409"/>
      <c r="FI325" s="409"/>
      <c r="FJ325" s="409"/>
      <c r="FK325" s="409"/>
      <c r="FL325" s="409"/>
      <c r="FM325" s="409"/>
      <c r="FN325" s="409"/>
      <c r="FO325" s="409"/>
      <c r="FP325" s="409"/>
      <c r="FQ325" s="409"/>
      <c r="FR325" s="409"/>
      <c r="FS325" s="409"/>
      <c r="FT325" s="409"/>
      <c r="FU325" s="409"/>
      <c r="FV325" s="409"/>
      <c r="FW325" s="409"/>
      <c r="FX325" s="409"/>
      <c r="FY325" s="409"/>
      <c r="FZ325" s="409"/>
      <c r="GA325" s="409"/>
      <c r="GB325" s="409"/>
      <c r="GC325" s="409"/>
      <c r="GD325" s="409"/>
    </row>
    <row r="326" spans="1:186" s="408" customFormat="1">
      <c r="A326" s="404"/>
      <c r="B326" s="493" t="s">
        <v>152</v>
      </c>
      <c r="C326" s="494" t="s">
        <v>153</v>
      </c>
      <c r="D326" s="488">
        <v>1.33</v>
      </c>
      <c r="E326" s="488">
        <f t="shared" si="15"/>
        <v>1.28</v>
      </c>
      <c r="F326" s="488"/>
      <c r="G326" s="488"/>
      <c r="H326" s="488"/>
      <c r="I326" s="488"/>
      <c r="J326" s="555" t="s">
        <v>281</v>
      </c>
      <c r="K326" s="489"/>
      <c r="L326" s="519"/>
      <c r="M326" s="519"/>
      <c r="N326" s="409">
        <v>1.05</v>
      </c>
      <c r="O326" s="409"/>
      <c r="P326" s="409"/>
      <c r="Q326" s="409">
        <v>0.16</v>
      </c>
      <c r="R326" s="409">
        <v>0.01</v>
      </c>
      <c r="S326" s="409"/>
      <c r="T326" s="409"/>
      <c r="U326" s="409"/>
      <c r="V326" s="409"/>
      <c r="W326" s="409"/>
      <c r="X326" s="409"/>
      <c r="Y326" s="409"/>
      <c r="Z326" s="409"/>
      <c r="AA326" s="409"/>
      <c r="AB326" s="409"/>
      <c r="AC326" s="409"/>
      <c r="AD326" s="409"/>
      <c r="AE326" s="409"/>
      <c r="AF326" s="409"/>
      <c r="AG326" s="409"/>
      <c r="AH326" s="409"/>
      <c r="AI326" s="409"/>
      <c r="AJ326" s="409"/>
      <c r="AK326" s="409"/>
      <c r="AL326" s="409"/>
      <c r="AM326" s="409"/>
      <c r="AN326" s="409"/>
      <c r="AO326" s="409"/>
      <c r="AP326" s="409"/>
      <c r="AQ326" s="409"/>
      <c r="AR326" s="409"/>
      <c r="AS326" s="409"/>
      <c r="AT326" s="409"/>
      <c r="AU326" s="409">
        <v>6.0000000000000005E-2</v>
      </c>
      <c r="AV326" s="409"/>
      <c r="AW326" s="409"/>
      <c r="AX326" s="409"/>
      <c r="AY326" s="409"/>
      <c r="AZ326" s="409"/>
      <c r="BA326" s="409"/>
      <c r="BB326" s="409"/>
      <c r="BC326" s="409"/>
      <c r="BD326" s="409"/>
      <c r="BE326" s="409"/>
      <c r="BF326" s="409"/>
      <c r="BG326" s="409"/>
      <c r="BH326" s="409"/>
      <c r="BI326" s="409"/>
      <c r="BJ326" s="409"/>
      <c r="BK326" s="409"/>
      <c r="BL326" s="409"/>
      <c r="BM326" s="409"/>
      <c r="BN326" s="409"/>
      <c r="BO326" s="409"/>
      <c r="BP326" s="409"/>
      <c r="BQ326" s="409"/>
      <c r="BR326" s="409"/>
      <c r="BS326" s="409"/>
      <c r="BT326" s="409"/>
      <c r="BU326" s="409"/>
      <c r="BV326" s="409"/>
      <c r="BW326" s="409"/>
      <c r="BX326" s="409"/>
      <c r="BY326" s="409"/>
      <c r="BZ326" s="409"/>
      <c r="CA326" s="409"/>
      <c r="CB326" s="409"/>
      <c r="CC326" s="409"/>
      <c r="CD326" s="409"/>
      <c r="CE326" s="409"/>
      <c r="CF326" s="409"/>
      <c r="CG326" s="409"/>
      <c r="CH326" s="409"/>
      <c r="CI326" s="409"/>
      <c r="CJ326" s="409"/>
      <c r="CK326" s="409"/>
      <c r="CL326" s="409"/>
      <c r="CM326" s="409"/>
      <c r="CN326" s="409"/>
      <c r="CO326" s="409"/>
      <c r="CP326" s="409"/>
      <c r="CQ326" s="409"/>
      <c r="CR326" s="409"/>
      <c r="CS326" s="409"/>
      <c r="CT326" s="409"/>
      <c r="CU326" s="409"/>
      <c r="CV326" s="409"/>
      <c r="CW326" s="409"/>
      <c r="CX326" s="409"/>
      <c r="CY326" s="409"/>
      <c r="CZ326" s="409"/>
      <c r="DA326" s="409"/>
      <c r="DB326" s="409"/>
      <c r="DC326" s="409"/>
      <c r="DD326" s="409"/>
      <c r="DE326" s="409"/>
      <c r="DF326" s="409"/>
      <c r="DG326" s="409"/>
      <c r="DH326" s="409"/>
      <c r="DI326" s="409"/>
      <c r="DJ326" s="409"/>
      <c r="DK326" s="409"/>
      <c r="DL326" s="409"/>
      <c r="DM326" s="409"/>
      <c r="DN326" s="409"/>
      <c r="DO326" s="409"/>
      <c r="DP326" s="409"/>
      <c r="DQ326" s="409"/>
      <c r="DR326" s="409"/>
      <c r="DS326" s="409"/>
      <c r="DT326" s="409"/>
      <c r="DU326" s="409"/>
      <c r="DV326" s="409"/>
      <c r="DW326" s="409"/>
      <c r="DX326" s="409"/>
      <c r="DY326" s="409"/>
      <c r="DZ326" s="409"/>
      <c r="EA326" s="409"/>
      <c r="EB326" s="409"/>
      <c r="EC326" s="409"/>
      <c r="ED326" s="409"/>
      <c r="EE326" s="409"/>
      <c r="EF326" s="409"/>
      <c r="EG326" s="409"/>
      <c r="EH326" s="409"/>
      <c r="EI326" s="409"/>
      <c r="EJ326" s="409"/>
      <c r="EK326" s="409"/>
      <c r="EL326" s="409"/>
      <c r="EM326" s="409"/>
      <c r="EN326" s="409"/>
      <c r="EO326" s="409"/>
      <c r="EP326" s="409"/>
      <c r="EQ326" s="409"/>
      <c r="ER326" s="409"/>
      <c r="ES326" s="409"/>
      <c r="ET326" s="409"/>
      <c r="EU326" s="409"/>
      <c r="EV326" s="409"/>
      <c r="EW326" s="409"/>
      <c r="EX326" s="409"/>
      <c r="EY326" s="409"/>
      <c r="EZ326" s="409"/>
      <c r="FA326" s="409"/>
      <c r="FB326" s="409"/>
      <c r="FC326" s="409"/>
      <c r="FD326" s="409"/>
      <c r="FE326" s="409"/>
      <c r="FF326" s="409"/>
      <c r="FG326" s="409"/>
      <c r="FH326" s="409"/>
      <c r="FI326" s="409"/>
      <c r="FJ326" s="409"/>
      <c r="FK326" s="409"/>
      <c r="FL326" s="409"/>
      <c r="FM326" s="409"/>
      <c r="FN326" s="409"/>
      <c r="FO326" s="409"/>
      <c r="FP326" s="409"/>
      <c r="FQ326" s="409"/>
      <c r="FR326" s="409"/>
      <c r="FS326" s="409"/>
      <c r="FT326" s="409"/>
      <c r="FU326" s="409"/>
      <c r="FV326" s="409"/>
      <c r="FW326" s="409"/>
      <c r="FX326" s="409"/>
      <c r="FY326" s="409"/>
      <c r="FZ326" s="409"/>
      <c r="GA326" s="409"/>
      <c r="GB326" s="409"/>
      <c r="GC326" s="409"/>
      <c r="GD326" s="409"/>
    </row>
    <row r="327" spans="1:186" s="408" customFormat="1">
      <c r="A327" s="404"/>
      <c r="B327" s="384"/>
      <c r="C327" s="360"/>
      <c r="D327" s="351"/>
      <c r="E327" s="496"/>
      <c r="F327" s="496"/>
      <c r="G327" s="496"/>
      <c r="H327" s="496"/>
      <c r="I327" s="496"/>
      <c r="J327" s="555"/>
      <c r="K327" s="379"/>
      <c r="L327" s="512"/>
      <c r="M327" s="512"/>
      <c r="N327" s="409"/>
      <c r="O327" s="409"/>
      <c r="P327" s="409"/>
      <c r="Q327" s="409"/>
      <c r="R327" s="409"/>
      <c r="S327" s="409"/>
      <c r="T327" s="409"/>
      <c r="U327" s="409"/>
      <c r="V327" s="409"/>
      <c r="W327" s="409"/>
      <c r="X327" s="409"/>
      <c r="Y327" s="409"/>
      <c r="Z327" s="409"/>
      <c r="AA327" s="409"/>
      <c r="AB327" s="409"/>
      <c r="AC327" s="409"/>
      <c r="AD327" s="409"/>
      <c r="AE327" s="409"/>
      <c r="AF327" s="409"/>
      <c r="AG327" s="409"/>
      <c r="AH327" s="409"/>
      <c r="AI327" s="409"/>
      <c r="AJ327" s="409"/>
      <c r="AK327" s="409"/>
      <c r="AL327" s="409"/>
      <c r="AM327" s="409"/>
      <c r="AN327" s="409"/>
      <c r="AO327" s="409"/>
      <c r="AP327" s="409"/>
      <c r="AQ327" s="409"/>
      <c r="AR327" s="409"/>
      <c r="AS327" s="409"/>
      <c r="AT327" s="409"/>
      <c r="AU327" s="409"/>
      <c r="AV327" s="409"/>
      <c r="AW327" s="409"/>
      <c r="AX327" s="409"/>
      <c r="AY327" s="409"/>
      <c r="AZ327" s="409"/>
      <c r="BA327" s="409"/>
      <c r="BB327" s="409"/>
      <c r="BC327" s="409"/>
      <c r="BD327" s="409"/>
      <c r="BE327" s="409"/>
      <c r="BF327" s="409"/>
      <c r="BG327" s="409"/>
      <c r="BH327" s="409"/>
      <c r="BI327" s="409"/>
      <c r="BJ327" s="409"/>
      <c r="BK327" s="409"/>
      <c r="BL327" s="409"/>
      <c r="BM327" s="409"/>
      <c r="BN327" s="409"/>
      <c r="BO327" s="409"/>
      <c r="BP327" s="409"/>
      <c r="BQ327" s="409"/>
      <c r="BR327" s="409"/>
      <c r="BS327" s="409"/>
      <c r="BT327" s="409"/>
      <c r="BU327" s="409"/>
      <c r="BV327" s="409"/>
      <c r="BW327" s="409"/>
      <c r="BX327" s="409"/>
      <c r="BY327" s="409"/>
      <c r="BZ327" s="409"/>
      <c r="CA327" s="409"/>
      <c r="CB327" s="409"/>
      <c r="CC327" s="409"/>
      <c r="CD327" s="409"/>
      <c r="CE327" s="409"/>
      <c r="CF327" s="409"/>
      <c r="CG327" s="409"/>
      <c r="CH327" s="409"/>
      <c r="CI327" s="409"/>
      <c r="CJ327" s="409"/>
      <c r="CK327" s="409"/>
      <c r="CL327" s="409"/>
      <c r="CM327" s="409"/>
      <c r="CN327" s="409"/>
      <c r="CO327" s="409"/>
      <c r="CP327" s="409"/>
      <c r="CQ327" s="409"/>
      <c r="CR327" s="409"/>
      <c r="CS327" s="409"/>
      <c r="CT327" s="409"/>
      <c r="CU327" s="409"/>
      <c r="CV327" s="409"/>
      <c r="CW327" s="409"/>
      <c r="CX327" s="409"/>
      <c r="CY327" s="409"/>
      <c r="CZ327" s="409"/>
      <c r="DA327" s="409"/>
      <c r="DB327" s="409"/>
      <c r="DC327" s="409"/>
      <c r="DD327" s="409"/>
      <c r="DE327" s="409"/>
      <c r="DF327" s="409"/>
      <c r="DG327" s="409"/>
      <c r="DH327" s="409"/>
      <c r="DI327" s="409"/>
      <c r="DJ327" s="409"/>
      <c r="DK327" s="409"/>
      <c r="DL327" s="409"/>
      <c r="DM327" s="409"/>
      <c r="DN327" s="409"/>
      <c r="DO327" s="409"/>
      <c r="DP327" s="409"/>
      <c r="DQ327" s="409"/>
      <c r="DR327" s="409"/>
      <c r="DS327" s="409"/>
      <c r="DT327" s="409"/>
      <c r="DU327" s="409"/>
      <c r="DV327" s="409"/>
      <c r="DW327" s="409"/>
      <c r="DX327" s="409"/>
      <c r="DY327" s="409"/>
      <c r="DZ327" s="409"/>
      <c r="EA327" s="409"/>
      <c r="EB327" s="409"/>
      <c r="EC327" s="409"/>
      <c r="ED327" s="409"/>
      <c r="EE327" s="409"/>
      <c r="EF327" s="409"/>
      <c r="EG327" s="409"/>
      <c r="EH327" s="409"/>
      <c r="EI327" s="409"/>
      <c r="EJ327" s="409"/>
      <c r="EK327" s="409"/>
      <c r="EL327" s="409"/>
      <c r="EM327" s="409"/>
      <c r="EN327" s="409"/>
      <c r="EO327" s="409"/>
      <c r="EP327" s="409"/>
      <c r="EQ327" s="409"/>
      <c r="ER327" s="409"/>
      <c r="ES327" s="409"/>
      <c r="ET327" s="409"/>
      <c r="EU327" s="409"/>
      <c r="EV327" s="409"/>
      <c r="EW327" s="409"/>
      <c r="EX327" s="409"/>
      <c r="EY327" s="409"/>
      <c r="EZ327" s="409"/>
      <c r="FA327" s="409"/>
      <c r="FB327" s="409"/>
      <c r="FC327" s="409"/>
      <c r="FD327" s="409"/>
      <c r="FE327" s="409"/>
      <c r="FF327" s="409"/>
      <c r="FG327" s="409"/>
      <c r="FH327" s="409"/>
      <c r="FI327" s="409"/>
      <c r="FJ327" s="409"/>
      <c r="FK327" s="409"/>
      <c r="FL327" s="409"/>
      <c r="FM327" s="409"/>
      <c r="FN327" s="409"/>
      <c r="FO327" s="409"/>
      <c r="FP327" s="409"/>
      <c r="FQ327" s="409"/>
      <c r="FR327" s="409"/>
      <c r="FS327" s="409"/>
      <c r="FT327" s="409"/>
      <c r="FU327" s="409"/>
      <c r="FV327" s="409"/>
      <c r="FW327" s="409"/>
      <c r="FX327" s="409"/>
      <c r="FY327" s="409"/>
      <c r="FZ327" s="409"/>
      <c r="GA327" s="409"/>
      <c r="GB327" s="409"/>
      <c r="GC327" s="409"/>
      <c r="GD327" s="409"/>
    </row>
    <row r="328" spans="1:186" ht="65">
      <c r="A328" s="383">
        <v>20</v>
      </c>
      <c r="B328" s="384" t="s">
        <v>884</v>
      </c>
      <c r="C328" s="360" t="s">
        <v>100</v>
      </c>
      <c r="D328" s="351">
        <v>0.09</v>
      </c>
      <c r="E328" s="485">
        <f>+SUM(N328:BK328)</f>
        <v>0.09</v>
      </c>
      <c r="F328" s="485"/>
      <c r="G328" s="485"/>
      <c r="H328" s="485"/>
      <c r="I328" s="485"/>
      <c r="J328" s="555" t="s">
        <v>427</v>
      </c>
      <c r="K328" s="379" t="s">
        <v>885</v>
      </c>
      <c r="L328" s="512"/>
      <c r="M328" s="512"/>
      <c r="N328" s="402"/>
      <c r="O328" s="402">
        <v>0.01</v>
      </c>
      <c r="P328" s="402"/>
      <c r="Q328" s="402">
        <v>0.04</v>
      </c>
      <c r="R328" s="402">
        <v>0.03</v>
      </c>
      <c r="S328" s="402"/>
      <c r="T328" s="402"/>
      <c r="U328" s="402"/>
      <c r="V328" s="402"/>
      <c r="W328" s="402"/>
      <c r="X328" s="402"/>
      <c r="Y328" s="402"/>
      <c r="Z328" s="402"/>
      <c r="AA328" s="402"/>
      <c r="AB328" s="402"/>
      <c r="AC328" s="402"/>
      <c r="AD328" s="402"/>
      <c r="AE328" s="402"/>
      <c r="AF328" s="402"/>
      <c r="AG328" s="402"/>
      <c r="AH328" s="402"/>
      <c r="AI328" s="402"/>
      <c r="AJ328" s="402"/>
      <c r="AK328" s="402"/>
      <c r="AL328" s="402"/>
      <c r="AM328" s="402"/>
      <c r="AN328" s="402"/>
      <c r="AO328" s="402"/>
      <c r="AP328" s="402"/>
      <c r="AQ328" s="402"/>
      <c r="AR328" s="402"/>
      <c r="AS328" s="402"/>
      <c r="AT328" s="402"/>
      <c r="AU328" s="402">
        <v>0.01</v>
      </c>
      <c r="AV328" s="402"/>
      <c r="AW328" s="402"/>
      <c r="AX328" s="402"/>
      <c r="AY328" s="402"/>
      <c r="AZ328" s="402"/>
      <c r="BA328" s="402"/>
      <c r="BB328" s="402"/>
      <c r="BC328" s="402"/>
      <c r="BD328" s="402"/>
      <c r="BE328" s="402"/>
      <c r="BF328" s="402"/>
      <c r="BG328" s="402"/>
      <c r="BH328" s="402"/>
      <c r="BI328" s="402"/>
      <c r="BJ328" s="402"/>
      <c r="BK328" s="402"/>
      <c r="BL328" s="402"/>
      <c r="BM328" s="402"/>
      <c r="BN328" s="402"/>
      <c r="BO328" s="402"/>
      <c r="BP328" s="402"/>
      <c r="BQ328" s="402"/>
      <c r="BR328" s="402"/>
      <c r="BS328" s="402"/>
      <c r="BT328" s="402"/>
      <c r="BU328" s="402"/>
      <c r="BV328" s="402"/>
      <c r="BW328" s="402"/>
      <c r="BX328" s="402"/>
      <c r="BY328" s="402"/>
      <c r="BZ328" s="402"/>
      <c r="CA328" s="402"/>
      <c r="CB328" s="402"/>
      <c r="CC328" s="402"/>
      <c r="CD328" s="402"/>
      <c r="CE328" s="402"/>
      <c r="CF328" s="402"/>
      <c r="CG328" s="402"/>
      <c r="CH328" s="402"/>
      <c r="CI328" s="402"/>
      <c r="CJ328" s="402"/>
      <c r="CK328" s="402"/>
      <c r="CL328" s="402"/>
      <c r="CM328" s="402"/>
      <c r="CN328" s="402"/>
      <c r="CO328" s="402"/>
      <c r="CP328" s="402"/>
      <c r="CQ328" s="402"/>
      <c r="CR328" s="402"/>
      <c r="CS328" s="402"/>
      <c r="CT328" s="402"/>
      <c r="CU328" s="402"/>
      <c r="CV328" s="402"/>
      <c r="CW328" s="402"/>
      <c r="CX328" s="402"/>
      <c r="CY328" s="402"/>
      <c r="CZ328" s="402"/>
      <c r="DA328" s="402"/>
      <c r="DB328" s="402"/>
      <c r="DC328" s="402"/>
      <c r="DD328" s="402"/>
      <c r="DE328" s="402"/>
      <c r="DF328" s="402"/>
      <c r="DG328" s="402"/>
      <c r="DH328" s="402"/>
      <c r="DI328" s="402"/>
      <c r="DJ328" s="402"/>
      <c r="DK328" s="402"/>
      <c r="DL328" s="402"/>
      <c r="DM328" s="402"/>
      <c r="DN328" s="402"/>
      <c r="DO328" s="402"/>
      <c r="DP328" s="402"/>
      <c r="DQ328" s="402"/>
      <c r="DR328" s="402"/>
      <c r="DS328" s="402"/>
      <c r="DT328" s="402"/>
      <c r="DU328" s="402"/>
      <c r="DV328" s="402"/>
      <c r="DW328" s="402"/>
      <c r="DX328" s="402"/>
      <c r="DY328" s="402"/>
      <c r="DZ328" s="402"/>
      <c r="EA328" s="402"/>
      <c r="EB328" s="402"/>
      <c r="EC328" s="402"/>
      <c r="ED328" s="402"/>
      <c r="EE328" s="402"/>
      <c r="EF328" s="402"/>
      <c r="EG328" s="402"/>
      <c r="EH328" s="402"/>
      <c r="EI328" s="402"/>
      <c r="EJ328" s="402"/>
      <c r="EK328" s="402"/>
      <c r="EL328" s="402"/>
      <c r="EM328" s="402"/>
      <c r="EN328" s="402"/>
      <c r="EO328" s="402"/>
      <c r="EP328" s="402"/>
      <c r="EQ328" s="402"/>
      <c r="ER328" s="402"/>
      <c r="ES328" s="402"/>
      <c r="ET328" s="402"/>
      <c r="EU328" s="402"/>
      <c r="EV328" s="402"/>
      <c r="EW328" s="402"/>
      <c r="EX328" s="402"/>
      <c r="EY328" s="402"/>
      <c r="EZ328" s="402"/>
      <c r="FA328" s="402"/>
      <c r="FB328" s="402"/>
      <c r="FC328" s="402"/>
      <c r="FD328" s="402"/>
      <c r="FE328" s="402"/>
      <c r="FF328" s="402"/>
      <c r="FG328" s="402"/>
      <c r="FH328" s="402"/>
      <c r="FI328" s="402"/>
      <c r="FJ328" s="402"/>
      <c r="FK328" s="402"/>
      <c r="FL328" s="402"/>
      <c r="FM328" s="402"/>
      <c r="FN328" s="402"/>
      <c r="FO328" s="402"/>
      <c r="FP328" s="402"/>
      <c r="FQ328" s="402"/>
      <c r="FR328" s="402"/>
      <c r="FS328" s="402"/>
      <c r="FT328" s="402"/>
      <c r="FU328" s="402"/>
      <c r="FV328" s="402"/>
      <c r="FW328" s="402"/>
      <c r="FX328" s="402"/>
      <c r="FY328" s="402"/>
      <c r="FZ328" s="402"/>
      <c r="GA328" s="402"/>
      <c r="GB328" s="402"/>
      <c r="GC328" s="402"/>
      <c r="GD328" s="402"/>
    </row>
    <row r="329" spans="1:186" ht="65">
      <c r="A329" s="383">
        <v>21</v>
      </c>
      <c r="B329" s="384" t="s">
        <v>884</v>
      </c>
      <c r="C329" s="360" t="s">
        <v>100</v>
      </c>
      <c r="D329" s="351">
        <v>0.16</v>
      </c>
      <c r="E329" s="351">
        <f>+SUM(N329:BK329)</f>
        <v>0.16</v>
      </c>
      <c r="F329" s="351"/>
      <c r="G329" s="351"/>
      <c r="H329" s="351"/>
      <c r="I329" s="351"/>
      <c r="J329" s="555" t="s">
        <v>420</v>
      </c>
      <c r="K329" s="379" t="s">
        <v>885</v>
      </c>
      <c r="L329" s="512"/>
      <c r="M329" s="512"/>
      <c r="N329" s="402"/>
      <c r="O329" s="402"/>
      <c r="P329" s="402"/>
      <c r="Q329" s="402">
        <v>0.09</v>
      </c>
      <c r="R329" s="402">
        <v>0.05</v>
      </c>
      <c r="S329" s="402"/>
      <c r="T329" s="402"/>
      <c r="U329" s="402"/>
      <c r="V329" s="402"/>
      <c r="W329" s="402"/>
      <c r="X329" s="402"/>
      <c r="Y329" s="402"/>
      <c r="Z329" s="402"/>
      <c r="AA329" s="402"/>
      <c r="AB329" s="402"/>
      <c r="AC329" s="402"/>
      <c r="AD329" s="402"/>
      <c r="AE329" s="402"/>
      <c r="AF329" s="402"/>
      <c r="AG329" s="402"/>
      <c r="AH329" s="402"/>
      <c r="AI329" s="402"/>
      <c r="AJ329" s="402"/>
      <c r="AK329" s="402"/>
      <c r="AL329" s="402"/>
      <c r="AM329" s="402"/>
      <c r="AN329" s="402"/>
      <c r="AO329" s="402"/>
      <c r="AP329" s="402"/>
      <c r="AQ329" s="402"/>
      <c r="AR329" s="402"/>
      <c r="AS329" s="402"/>
      <c r="AT329" s="402"/>
      <c r="AU329" s="402">
        <v>0.02</v>
      </c>
      <c r="AV329" s="402"/>
      <c r="AW329" s="402"/>
      <c r="AX329" s="402"/>
      <c r="AY329" s="402"/>
      <c r="AZ329" s="402"/>
      <c r="BA329" s="402"/>
      <c r="BB329" s="402"/>
      <c r="BC329" s="402"/>
      <c r="BD329" s="402"/>
      <c r="BE329" s="402"/>
      <c r="BF329" s="402"/>
      <c r="BG329" s="402"/>
      <c r="BH329" s="402"/>
      <c r="BI329" s="402"/>
      <c r="BJ329" s="402"/>
      <c r="BK329" s="402"/>
      <c r="BL329" s="402"/>
      <c r="BM329" s="402"/>
      <c r="BN329" s="402"/>
      <c r="BO329" s="402"/>
      <c r="BP329" s="402"/>
      <c r="BQ329" s="402"/>
      <c r="BR329" s="402"/>
      <c r="BS329" s="402"/>
      <c r="BT329" s="402"/>
      <c r="BU329" s="402"/>
      <c r="BV329" s="402"/>
      <c r="BW329" s="402"/>
      <c r="BX329" s="402"/>
      <c r="BY329" s="402"/>
      <c r="BZ329" s="402"/>
      <c r="CA329" s="402"/>
      <c r="CB329" s="402"/>
      <c r="CC329" s="402"/>
      <c r="CD329" s="402"/>
      <c r="CE329" s="402"/>
      <c r="CF329" s="402"/>
      <c r="CG329" s="402"/>
      <c r="CH329" s="402"/>
      <c r="CI329" s="402"/>
      <c r="CJ329" s="402"/>
      <c r="CK329" s="402"/>
      <c r="CL329" s="402"/>
      <c r="CM329" s="402"/>
      <c r="CN329" s="402"/>
      <c r="CO329" s="402"/>
      <c r="CP329" s="402"/>
      <c r="CQ329" s="402"/>
      <c r="CR329" s="402"/>
      <c r="CS329" s="402"/>
      <c r="CT329" s="402"/>
      <c r="CU329" s="402"/>
      <c r="CV329" s="402"/>
      <c r="CW329" s="402"/>
      <c r="CX329" s="402"/>
      <c r="CY329" s="402"/>
      <c r="CZ329" s="402"/>
      <c r="DA329" s="402"/>
      <c r="DB329" s="402"/>
      <c r="DC329" s="402"/>
      <c r="DD329" s="402"/>
      <c r="DE329" s="402"/>
      <c r="DF329" s="402"/>
      <c r="DG329" s="402"/>
      <c r="DH329" s="402"/>
      <c r="DI329" s="402"/>
      <c r="DJ329" s="402"/>
      <c r="DK329" s="402"/>
      <c r="DL329" s="402"/>
      <c r="DM329" s="402"/>
      <c r="DN329" s="402"/>
      <c r="DO329" s="402"/>
      <c r="DP329" s="402"/>
      <c r="DQ329" s="402"/>
      <c r="DR329" s="402"/>
      <c r="DS329" s="402"/>
      <c r="DT329" s="402"/>
      <c r="DU329" s="402"/>
      <c r="DV329" s="402"/>
      <c r="DW329" s="402"/>
      <c r="DX329" s="402"/>
      <c r="DY329" s="402"/>
      <c r="DZ329" s="402"/>
      <c r="EA329" s="402"/>
      <c r="EB329" s="402"/>
      <c r="EC329" s="402"/>
      <c r="ED329" s="402"/>
      <c r="EE329" s="402"/>
      <c r="EF329" s="402"/>
      <c r="EG329" s="402"/>
      <c r="EH329" s="402"/>
      <c r="EI329" s="402"/>
      <c r="EJ329" s="402"/>
      <c r="EK329" s="402"/>
      <c r="EL329" s="402"/>
      <c r="EM329" s="402"/>
      <c r="EN329" s="402"/>
      <c r="EO329" s="402"/>
      <c r="EP329" s="402"/>
      <c r="EQ329" s="402"/>
      <c r="ER329" s="402"/>
      <c r="ES329" s="402"/>
      <c r="ET329" s="402"/>
      <c r="EU329" s="402"/>
      <c r="EV329" s="402"/>
      <c r="EW329" s="402"/>
      <c r="EX329" s="402"/>
      <c r="EY329" s="402"/>
      <c r="EZ329" s="402"/>
      <c r="FA329" s="402"/>
      <c r="FB329" s="402"/>
      <c r="FC329" s="402"/>
      <c r="FD329" s="402"/>
      <c r="FE329" s="402"/>
      <c r="FF329" s="402"/>
      <c r="FG329" s="402"/>
      <c r="FH329" s="402"/>
      <c r="FI329" s="402"/>
      <c r="FJ329" s="402"/>
      <c r="FK329" s="402"/>
      <c r="FL329" s="402"/>
      <c r="FM329" s="402"/>
      <c r="FN329" s="402"/>
      <c r="FO329" s="402"/>
      <c r="FP329" s="402"/>
      <c r="FQ329" s="402"/>
      <c r="FR329" s="402"/>
      <c r="FS329" s="402"/>
      <c r="FT329" s="402"/>
      <c r="FU329" s="402"/>
      <c r="FV329" s="402"/>
      <c r="FW329" s="402"/>
      <c r="FX329" s="402"/>
      <c r="FY329" s="402"/>
      <c r="FZ329" s="402"/>
      <c r="GA329" s="402"/>
      <c r="GB329" s="402"/>
      <c r="GC329" s="402"/>
      <c r="GD329" s="402"/>
    </row>
    <row r="330" spans="1:186">
      <c r="A330" s="373" t="s">
        <v>28</v>
      </c>
      <c r="B330" s="373" t="s">
        <v>232</v>
      </c>
      <c r="C330" s="497" t="e">
        <f>#REF!</f>
        <v>#REF!</v>
      </c>
      <c r="D330" s="370">
        <f>SUM(D331:D334)</f>
        <v>0</v>
      </c>
      <c r="E330" s="370">
        <f>SUM(E331:E334)</f>
        <v>0</v>
      </c>
      <c r="F330" s="370"/>
      <c r="G330" s="370"/>
      <c r="H330" s="370"/>
      <c r="I330" s="370"/>
      <c r="J330" s="555"/>
      <c r="K330" s="414"/>
      <c r="L330" s="512"/>
      <c r="M330" s="512"/>
      <c r="N330" s="402"/>
      <c r="O330" s="402"/>
      <c r="P330" s="402"/>
      <c r="Q330" s="402"/>
      <c r="R330" s="402"/>
      <c r="S330" s="402"/>
      <c r="T330" s="402"/>
      <c r="U330" s="402"/>
      <c r="V330" s="402"/>
      <c r="W330" s="402"/>
      <c r="X330" s="402"/>
      <c r="Y330" s="402"/>
      <c r="Z330" s="402"/>
      <c r="AA330" s="402"/>
      <c r="AB330" s="402"/>
      <c r="AC330" s="402"/>
      <c r="AD330" s="402"/>
      <c r="AE330" s="402"/>
      <c r="AF330" s="402"/>
      <c r="AG330" s="402"/>
      <c r="AH330" s="402"/>
      <c r="AI330" s="402"/>
      <c r="AJ330" s="402"/>
      <c r="AK330" s="402"/>
      <c r="AL330" s="402"/>
      <c r="AM330" s="402"/>
      <c r="AN330" s="402"/>
      <c r="AO330" s="402"/>
      <c r="AP330" s="402"/>
      <c r="AQ330" s="402"/>
      <c r="AR330" s="402"/>
      <c r="AS330" s="402"/>
      <c r="AT330" s="402"/>
      <c r="AU330" s="402"/>
      <c r="AV330" s="402"/>
      <c r="AW330" s="402"/>
      <c r="AX330" s="402"/>
      <c r="AY330" s="402"/>
      <c r="AZ330" s="402"/>
      <c r="BA330" s="402"/>
      <c r="BB330" s="402"/>
      <c r="BC330" s="402"/>
      <c r="BD330" s="402"/>
      <c r="BE330" s="402"/>
      <c r="BF330" s="402"/>
      <c r="BG330" s="402"/>
      <c r="BH330" s="402"/>
      <c r="BI330" s="402"/>
      <c r="BJ330" s="402"/>
      <c r="BK330" s="402"/>
      <c r="BL330" s="402"/>
      <c r="BM330" s="402"/>
      <c r="BN330" s="402"/>
      <c r="BO330" s="402"/>
      <c r="BP330" s="402"/>
      <c r="BQ330" s="402"/>
      <c r="BR330" s="402"/>
      <c r="BS330" s="402"/>
      <c r="BT330" s="402"/>
      <c r="BU330" s="402"/>
      <c r="BV330" s="402"/>
      <c r="BW330" s="402"/>
      <c r="BX330" s="402"/>
      <c r="BY330" s="402"/>
      <c r="BZ330" s="402"/>
      <c r="CA330" s="402"/>
      <c r="CB330" s="402"/>
      <c r="CC330" s="402"/>
      <c r="CD330" s="402"/>
      <c r="CE330" s="402"/>
      <c r="CF330" s="402"/>
      <c r="CG330" s="402"/>
      <c r="CH330" s="402"/>
      <c r="CI330" s="402"/>
      <c r="CJ330" s="402"/>
      <c r="CK330" s="402"/>
      <c r="CL330" s="402"/>
      <c r="CM330" s="402"/>
      <c r="CN330" s="402"/>
      <c r="CO330" s="402"/>
      <c r="CP330" s="402"/>
      <c r="CQ330" s="402"/>
      <c r="CR330" s="402"/>
      <c r="CS330" s="402"/>
      <c r="CT330" s="402"/>
      <c r="CU330" s="402"/>
      <c r="CV330" s="402"/>
      <c r="CW330" s="402"/>
      <c r="CX330" s="402"/>
      <c r="CY330" s="402"/>
      <c r="CZ330" s="402"/>
      <c r="DA330" s="402"/>
      <c r="DB330" s="402"/>
      <c r="DC330" s="402"/>
      <c r="DD330" s="402"/>
      <c r="DE330" s="402"/>
      <c r="DF330" s="402"/>
      <c r="DG330" s="402"/>
      <c r="DH330" s="402"/>
      <c r="DI330" s="402"/>
      <c r="DJ330" s="402"/>
      <c r="DK330" s="402"/>
      <c r="DL330" s="402"/>
      <c r="DM330" s="402"/>
      <c r="DN330" s="402"/>
      <c r="DO330" s="402"/>
      <c r="DP330" s="402"/>
      <c r="DQ330" s="402"/>
      <c r="DR330" s="402"/>
      <c r="DS330" s="402"/>
      <c r="DT330" s="402"/>
      <c r="DU330" s="402"/>
      <c r="DV330" s="402"/>
      <c r="DW330" s="402"/>
      <c r="DX330" s="402"/>
      <c r="DY330" s="402"/>
      <c r="DZ330" s="402"/>
      <c r="EA330" s="402"/>
      <c r="EB330" s="402"/>
      <c r="EC330" s="402"/>
      <c r="ED330" s="402"/>
      <c r="EE330" s="402"/>
      <c r="EF330" s="402"/>
      <c r="EG330" s="402"/>
      <c r="EH330" s="402"/>
      <c r="EI330" s="402"/>
      <c r="EJ330" s="402"/>
      <c r="EK330" s="402"/>
      <c r="EL330" s="402"/>
      <c r="EM330" s="402"/>
      <c r="EN330" s="402"/>
      <c r="EO330" s="402"/>
      <c r="EP330" s="402"/>
      <c r="EQ330" s="402"/>
      <c r="ER330" s="402"/>
      <c r="ES330" s="402"/>
      <c r="ET330" s="402"/>
      <c r="EU330" s="402"/>
      <c r="EV330" s="402"/>
      <c r="EW330" s="402"/>
      <c r="EX330" s="402"/>
      <c r="EY330" s="402"/>
      <c r="EZ330" s="402"/>
      <c r="FA330" s="402"/>
      <c r="FB330" s="402"/>
      <c r="FC330" s="402"/>
      <c r="FD330" s="402"/>
      <c r="FE330" s="402"/>
      <c r="FF330" s="402"/>
      <c r="FG330" s="402"/>
      <c r="FH330" s="402"/>
      <c r="FI330" s="402"/>
      <c r="FJ330" s="402"/>
      <c r="FK330" s="402"/>
      <c r="FL330" s="402"/>
      <c r="FM330" s="402"/>
      <c r="FN330" s="402"/>
      <c r="FO330" s="402"/>
      <c r="FP330" s="402"/>
      <c r="FQ330" s="402"/>
      <c r="FR330" s="402"/>
      <c r="FS330" s="402"/>
      <c r="FT330" s="402"/>
      <c r="FU330" s="402"/>
      <c r="FV330" s="402"/>
      <c r="FW330" s="402"/>
      <c r="FX330" s="402"/>
      <c r="FY330" s="402"/>
      <c r="FZ330" s="402"/>
      <c r="GA330" s="402"/>
      <c r="GB330" s="402"/>
      <c r="GC330" s="402"/>
      <c r="GD330" s="402"/>
    </row>
    <row r="331" spans="1:186" hidden="1">
      <c r="A331" s="383"/>
      <c r="B331" s="421"/>
      <c r="C331" s="392"/>
      <c r="D331" s="421"/>
      <c r="E331" s="421"/>
      <c r="F331" s="421"/>
      <c r="G331" s="421"/>
      <c r="H331" s="421"/>
      <c r="I331" s="421"/>
      <c r="J331" s="555"/>
      <c r="K331" s="414"/>
      <c r="L331" s="512"/>
      <c r="M331" s="512"/>
      <c r="N331" s="402"/>
      <c r="O331" s="402"/>
      <c r="P331" s="402"/>
      <c r="Q331" s="402"/>
      <c r="R331" s="402"/>
      <c r="S331" s="402"/>
      <c r="T331" s="402"/>
      <c r="U331" s="402"/>
      <c r="V331" s="402"/>
      <c r="W331" s="402"/>
      <c r="X331" s="402"/>
      <c r="Y331" s="402"/>
      <c r="Z331" s="402"/>
      <c r="AA331" s="402"/>
      <c r="AB331" s="402"/>
      <c r="AC331" s="402"/>
      <c r="AD331" s="402"/>
      <c r="AE331" s="402"/>
      <c r="AF331" s="402"/>
      <c r="AG331" s="402"/>
      <c r="AH331" s="402"/>
      <c r="AI331" s="402"/>
      <c r="AJ331" s="402"/>
      <c r="AK331" s="402"/>
      <c r="AL331" s="402"/>
      <c r="AM331" s="402"/>
      <c r="AN331" s="402"/>
      <c r="AO331" s="402"/>
      <c r="AP331" s="402"/>
      <c r="AQ331" s="402"/>
      <c r="AR331" s="402"/>
      <c r="AS331" s="402"/>
      <c r="AT331" s="402"/>
      <c r="AU331" s="402"/>
      <c r="AV331" s="402"/>
      <c r="AW331" s="402"/>
      <c r="AX331" s="402"/>
      <c r="AY331" s="402"/>
      <c r="AZ331" s="402"/>
      <c r="BA331" s="402"/>
      <c r="BB331" s="402"/>
      <c r="BC331" s="402"/>
      <c r="BD331" s="402"/>
      <c r="BE331" s="402"/>
      <c r="BF331" s="402"/>
      <c r="BG331" s="402"/>
      <c r="BH331" s="402"/>
      <c r="BI331" s="402"/>
      <c r="BJ331" s="402"/>
      <c r="BK331" s="402"/>
      <c r="BL331" s="402"/>
      <c r="BM331" s="402"/>
      <c r="BN331" s="402"/>
      <c r="BO331" s="402"/>
      <c r="BP331" s="402"/>
      <c r="BQ331" s="402"/>
      <c r="BR331" s="402"/>
      <c r="BS331" s="402"/>
      <c r="BT331" s="402"/>
      <c r="BU331" s="402"/>
      <c r="BV331" s="402"/>
      <c r="BW331" s="402"/>
      <c r="BX331" s="402"/>
      <c r="BY331" s="402"/>
      <c r="BZ331" s="402"/>
      <c r="CA331" s="402"/>
      <c r="CB331" s="402"/>
      <c r="CC331" s="402"/>
      <c r="CD331" s="402"/>
      <c r="CE331" s="402"/>
      <c r="CF331" s="402"/>
      <c r="CG331" s="402"/>
      <c r="CH331" s="402"/>
      <c r="CI331" s="402"/>
      <c r="CJ331" s="402"/>
      <c r="CK331" s="402"/>
      <c r="CL331" s="402"/>
      <c r="CM331" s="402"/>
      <c r="CN331" s="402"/>
      <c r="CO331" s="402"/>
      <c r="CP331" s="402"/>
      <c r="CQ331" s="402"/>
      <c r="CR331" s="402"/>
      <c r="CS331" s="402"/>
      <c r="CT331" s="402"/>
      <c r="CU331" s="402"/>
      <c r="CV331" s="402"/>
      <c r="CW331" s="402"/>
      <c r="CX331" s="402"/>
      <c r="CY331" s="402"/>
      <c r="CZ331" s="402"/>
      <c r="DA331" s="402"/>
      <c r="DB331" s="402"/>
      <c r="DC331" s="402"/>
      <c r="DD331" s="402"/>
      <c r="DE331" s="402"/>
      <c r="DF331" s="402"/>
      <c r="DG331" s="402"/>
      <c r="DH331" s="402"/>
      <c r="DI331" s="402"/>
      <c r="DJ331" s="402"/>
      <c r="DK331" s="402"/>
      <c r="DL331" s="402"/>
      <c r="DM331" s="402"/>
      <c r="DN331" s="402"/>
      <c r="DO331" s="402"/>
      <c r="DP331" s="402"/>
      <c r="DQ331" s="402"/>
      <c r="DR331" s="402"/>
      <c r="DS331" s="402"/>
      <c r="DT331" s="402"/>
      <c r="DU331" s="402"/>
      <c r="DV331" s="402"/>
      <c r="DW331" s="402"/>
      <c r="DX331" s="402"/>
      <c r="DY331" s="402"/>
      <c r="DZ331" s="402"/>
      <c r="EA331" s="402"/>
      <c r="EB331" s="402"/>
      <c r="EC331" s="402"/>
      <c r="ED331" s="402"/>
      <c r="EE331" s="402"/>
      <c r="EF331" s="402"/>
      <c r="EG331" s="402"/>
      <c r="EH331" s="402"/>
      <c r="EI331" s="402"/>
      <c r="EJ331" s="402"/>
      <c r="EK331" s="402"/>
      <c r="EL331" s="402"/>
      <c r="EM331" s="402"/>
      <c r="EN331" s="402"/>
      <c r="EO331" s="402"/>
      <c r="EP331" s="402"/>
      <c r="EQ331" s="402"/>
      <c r="ER331" s="402"/>
      <c r="ES331" s="402"/>
      <c r="ET331" s="402"/>
      <c r="EU331" s="402"/>
      <c r="EV331" s="402"/>
      <c r="EW331" s="402"/>
      <c r="EX331" s="402"/>
      <c r="EY331" s="402"/>
      <c r="EZ331" s="402"/>
      <c r="FA331" s="402"/>
      <c r="FB331" s="402"/>
      <c r="FC331" s="402"/>
      <c r="FD331" s="402"/>
      <c r="FE331" s="402"/>
      <c r="FF331" s="402"/>
      <c r="FG331" s="402"/>
      <c r="FH331" s="402"/>
      <c r="FI331" s="402"/>
      <c r="FJ331" s="402"/>
      <c r="FK331" s="402"/>
      <c r="FL331" s="402"/>
      <c r="FM331" s="402"/>
      <c r="FN331" s="402"/>
      <c r="FO331" s="402"/>
      <c r="FP331" s="402"/>
      <c r="FQ331" s="402"/>
      <c r="FR331" s="402"/>
      <c r="FS331" s="402"/>
      <c r="FT331" s="402"/>
      <c r="FU331" s="402"/>
      <c r="FV331" s="402"/>
      <c r="FW331" s="402"/>
      <c r="FX331" s="402"/>
      <c r="FY331" s="402"/>
      <c r="FZ331" s="402"/>
      <c r="GA331" s="402"/>
      <c r="GB331" s="402"/>
      <c r="GC331" s="402"/>
      <c r="GD331" s="402"/>
    </row>
    <row r="332" spans="1:186" hidden="1">
      <c r="A332" s="348"/>
      <c r="B332" s="348"/>
      <c r="C332" s="411"/>
      <c r="D332" s="351"/>
      <c r="E332" s="351"/>
      <c r="F332" s="351"/>
      <c r="G332" s="351"/>
      <c r="H332" s="351"/>
      <c r="I332" s="351"/>
      <c r="J332" s="555"/>
      <c r="K332" s="414"/>
      <c r="L332" s="512"/>
      <c r="M332" s="512"/>
      <c r="N332" s="402"/>
      <c r="O332" s="402"/>
      <c r="P332" s="402"/>
      <c r="Q332" s="402"/>
      <c r="R332" s="402"/>
      <c r="S332" s="402"/>
      <c r="T332" s="402"/>
      <c r="U332" s="402"/>
      <c r="V332" s="402"/>
      <c r="W332" s="402"/>
      <c r="X332" s="402"/>
      <c r="Y332" s="402"/>
      <c r="Z332" s="402"/>
      <c r="AA332" s="402"/>
      <c r="AB332" s="402"/>
      <c r="AC332" s="402"/>
      <c r="AD332" s="402"/>
      <c r="AE332" s="402"/>
      <c r="AF332" s="402"/>
      <c r="AG332" s="402"/>
      <c r="AH332" s="402"/>
      <c r="AI332" s="402"/>
      <c r="AJ332" s="402"/>
      <c r="AK332" s="402"/>
      <c r="AL332" s="402"/>
      <c r="AM332" s="402"/>
      <c r="AN332" s="402"/>
      <c r="AO332" s="402"/>
      <c r="AP332" s="402"/>
      <c r="AQ332" s="402"/>
      <c r="AR332" s="402"/>
      <c r="AS332" s="402"/>
      <c r="AT332" s="402"/>
      <c r="AU332" s="402"/>
      <c r="AV332" s="402"/>
      <c r="AW332" s="402"/>
      <c r="AX332" s="402"/>
      <c r="AY332" s="402"/>
      <c r="AZ332" s="402"/>
      <c r="BA332" s="402"/>
      <c r="BB332" s="402"/>
      <c r="BC332" s="402"/>
      <c r="BD332" s="402"/>
      <c r="BE332" s="402"/>
      <c r="BF332" s="402"/>
      <c r="BG332" s="402"/>
      <c r="BH332" s="402"/>
      <c r="BI332" s="402"/>
      <c r="BJ332" s="402"/>
      <c r="BK332" s="402"/>
      <c r="BL332" s="402"/>
      <c r="BM332" s="402"/>
      <c r="BN332" s="402"/>
      <c r="BO332" s="402"/>
      <c r="BP332" s="402"/>
      <c r="BQ332" s="402"/>
      <c r="BR332" s="402"/>
      <c r="BS332" s="402"/>
      <c r="BT332" s="402"/>
      <c r="BU332" s="402"/>
      <c r="BV332" s="402"/>
      <c r="BW332" s="402"/>
      <c r="BX332" s="402"/>
      <c r="BY332" s="402"/>
      <c r="BZ332" s="402"/>
      <c r="CA332" s="402"/>
      <c r="CB332" s="402"/>
      <c r="CC332" s="402"/>
      <c r="CD332" s="402"/>
      <c r="CE332" s="402"/>
      <c r="CF332" s="402"/>
      <c r="CG332" s="402"/>
      <c r="CH332" s="402"/>
      <c r="CI332" s="402"/>
      <c r="CJ332" s="402"/>
      <c r="CK332" s="402"/>
      <c r="CL332" s="402"/>
      <c r="CM332" s="402"/>
      <c r="CN332" s="402"/>
      <c r="CO332" s="402"/>
      <c r="CP332" s="402"/>
      <c r="CQ332" s="402"/>
      <c r="CR332" s="402"/>
      <c r="CS332" s="402"/>
      <c r="CT332" s="402"/>
      <c r="CU332" s="402"/>
      <c r="CV332" s="402"/>
      <c r="CW332" s="402"/>
      <c r="CX332" s="402"/>
      <c r="CY332" s="402"/>
      <c r="CZ332" s="402"/>
      <c r="DA332" s="402"/>
      <c r="DB332" s="402"/>
      <c r="DC332" s="402"/>
      <c r="DD332" s="402"/>
      <c r="DE332" s="402"/>
      <c r="DF332" s="402"/>
      <c r="DG332" s="402"/>
      <c r="DH332" s="402"/>
      <c r="DI332" s="402"/>
      <c r="DJ332" s="402"/>
      <c r="DK332" s="402"/>
      <c r="DL332" s="402"/>
      <c r="DM332" s="402"/>
      <c r="DN332" s="402"/>
      <c r="DO332" s="402"/>
      <c r="DP332" s="402"/>
      <c r="DQ332" s="402"/>
      <c r="DR332" s="402"/>
      <c r="DS332" s="402"/>
      <c r="DT332" s="402"/>
      <c r="DU332" s="402"/>
      <c r="DV332" s="402"/>
      <c r="DW332" s="402"/>
      <c r="DX332" s="402"/>
      <c r="DY332" s="402"/>
      <c r="DZ332" s="402"/>
      <c r="EA332" s="402"/>
      <c r="EB332" s="402"/>
      <c r="EC332" s="402"/>
      <c r="ED332" s="402"/>
      <c r="EE332" s="402"/>
      <c r="EF332" s="402"/>
      <c r="EG332" s="402"/>
      <c r="EH332" s="402"/>
      <c r="EI332" s="402"/>
      <c r="EJ332" s="402"/>
      <c r="EK332" s="402"/>
      <c r="EL332" s="402"/>
      <c r="EM332" s="402"/>
      <c r="EN332" s="402"/>
      <c r="EO332" s="402"/>
      <c r="EP332" s="402"/>
      <c r="EQ332" s="402"/>
      <c r="ER332" s="402"/>
      <c r="ES332" s="402"/>
      <c r="ET332" s="402"/>
      <c r="EU332" s="402"/>
      <c r="EV332" s="402"/>
      <c r="EW332" s="402"/>
      <c r="EX332" s="402"/>
      <c r="EY332" s="402"/>
      <c r="EZ332" s="402"/>
      <c r="FA332" s="402"/>
      <c r="FB332" s="402"/>
      <c r="FC332" s="402"/>
      <c r="FD332" s="402"/>
      <c r="FE332" s="402"/>
      <c r="FF332" s="402"/>
      <c r="FG332" s="402"/>
      <c r="FH332" s="402"/>
      <c r="FI332" s="402"/>
      <c r="FJ332" s="402"/>
      <c r="FK332" s="402"/>
      <c r="FL332" s="402"/>
      <c r="FM332" s="402"/>
      <c r="FN332" s="402"/>
      <c r="FO332" s="402"/>
      <c r="FP332" s="402"/>
      <c r="FQ332" s="402"/>
      <c r="FR332" s="402"/>
      <c r="FS332" s="402"/>
      <c r="FT332" s="402"/>
      <c r="FU332" s="402"/>
      <c r="FV332" s="402"/>
      <c r="FW332" s="402"/>
      <c r="FX332" s="402"/>
      <c r="FY332" s="402"/>
      <c r="FZ332" s="402"/>
      <c r="GA332" s="402"/>
      <c r="GB332" s="402"/>
      <c r="GC332" s="402"/>
      <c r="GD332" s="402"/>
    </row>
    <row r="333" spans="1:186" hidden="1">
      <c r="A333" s="348"/>
      <c r="B333" s="348"/>
      <c r="C333" s="411"/>
      <c r="D333" s="351"/>
      <c r="E333" s="351"/>
      <c r="F333" s="351"/>
      <c r="G333" s="351"/>
      <c r="H333" s="351"/>
      <c r="I333" s="351"/>
      <c r="J333" s="555"/>
      <c r="K333" s="414"/>
      <c r="L333" s="512"/>
      <c r="M333" s="512"/>
      <c r="N333" s="402"/>
      <c r="O333" s="402"/>
      <c r="P333" s="402"/>
      <c r="Q333" s="402"/>
      <c r="R333" s="402"/>
      <c r="S333" s="402"/>
      <c r="T333" s="402"/>
      <c r="U333" s="402"/>
      <c r="V333" s="402"/>
      <c r="W333" s="402"/>
      <c r="X333" s="402"/>
      <c r="Y333" s="402"/>
      <c r="Z333" s="402"/>
      <c r="AA333" s="402"/>
      <c r="AB333" s="402"/>
      <c r="AC333" s="402"/>
      <c r="AD333" s="402"/>
      <c r="AE333" s="402"/>
      <c r="AF333" s="402"/>
      <c r="AG333" s="402"/>
      <c r="AH333" s="402"/>
      <c r="AI333" s="402"/>
      <c r="AJ333" s="402"/>
      <c r="AK333" s="402"/>
      <c r="AL333" s="402"/>
      <c r="AM333" s="402"/>
      <c r="AN333" s="402"/>
      <c r="AO333" s="402"/>
      <c r="AP333" s="402"/>
      <c r="AQ333" s="402"/>
      <c r="AR333" s="402"/>
      <c r="AS333" s="402"/>
      <c r="AT333" s="402"/>
      <c r="AU333" s="402"/>
      <c r="AV333" s="402"/>
      <c r="AW333" s="402"/>
      <c r="AX333" s="402"/>
      <c r="AY333" s="402"/>
      <c r="AZ333" s="402"/>
      <c r="BA333" s="402"/>
      <c r="BB333" s="402"/>
      <c r="BC333" s="402"/>
      <c r="BD333" s="402"/>
      <c r="BE333" s="402"/>
      <c r="BF333" s="402"/>
      <c r="BG333" s="402"/>
      <c r="BH333" s="402"/>
      <c r="BI333" s="402"/>
      <c r="BJ333" s="402"/>
      <c r="BK333" s="402"/>
      <c r="BL333" s="402"/>
      <c r="BM333" s="402"/>
      <c r="BN333" s="402"/>
      <c r="BO333" s="402"/>
      <c r="BP333" s="402"/>
      <c r="BQ333" s="402"/>
      <c r="BR333" s="402"/>
      <c r="BS333" s="402"/>
      <c r="BT333" s="402"/>
      <c r="BU333" s="402"/>
      <c r="BV333" s="402"/>
      <c r="BW333" s="402"/>
      <c r="BX333" s="402"/>
      <c r="BY333" s="402"/>
      <c r="BZ333" s="402"/>
      <c r="CA333" s="402"/>
      <c r="CB333" s="402"/>
      <c r="CC333" s="402"/>
      <c r="CD333" s="402"/>
      <c r="CE333" s="402"/>
      <c r="CF333" s="402"/>
      <c r="CG333" s="402"/>
      <c r="CH333" s="402"/>
      <c r="CI333" s="402"/>
      <c r="CJ333" s="402"/>
      <c r="CK333" s="402"/>
      <c r="CL333" s="402"/>
      <c r="CM333" s="402"/>
      <c r="CN333" s="402"/>
      <c r="CO333" s="402"/>
      <c r="CP333" s="402"/>
      <c r="CQ333" s="402"/>
      <c r="CR333" s="402"/>
      <c r="CS333" s="402"/>
      <c r="CT333" s="402"/>
      <c r="CU333" s="402"/>
      <c r="CV333" s="402"/>
      <c r="CW333" s="402"/>
      <c r="CX333" s="402"/>
      <c r="CY333" s="402"/>
      <c r="CZ333" s="402"/>
      <c r="DA333" s="402"/>
      <c r="DB333" s="402"/>
      <c r="DC333" s="402"/>
      <c r="DD333" s="402"/>
      <c r="DE333" s="402"/>
      <c r="DF333" s="402"/>
      <c r="DG333" s="402"/>
      <c r="DH333" s="402"/>
      <c r="DI333" s="402"/>
      <c r="DJ333" s="402"/>
      <c r="DK333" s="402"/>
      <c r="DL333" s="402"/>
      <c r="DM333" s="402"/>
      <c r="DN333" s="402"/>
      <c r="DO333" s="402"/>
      <c r="DP333" s="402"/>
      <c r="DQ333" s="402"/>
      <c r="DR333" s="402"/>
      <c r="DS333" s="402"/>
      <c r="DT333" s="402"/>
      <c r="DU333" s="402"/>
      <c r="DV333" s="402"/>
      <c r="DW333" s="402"/>
      <c r="DX333" s="402"/>
      <c r="DY333" s="402"/>
      <c r="DZ333" s="402"/>
      <c r="EA333" s="402"/>
      <c r="EB333" s="402"/>
      <c r="EC333" s="402"/>
      <c r="ED333" s="402"/>
      <c r="EE333" s="402"/>
      <c r="EF333" s="402"/>
      <c r="EG333" s="402"/>
      <c r="EH333" s="402"/>
      <c r="EI333" s="402"/>
      <c r="EJ333" s="402"/>
      <c r="EK333" s="402"/>
      <c r="EL333" s="402"/>
      <c r="EM333" s="402"/>
      <c r="EN333" s="402"/>
      <c r="EO333" s="402"/>
      <c r="EP333" s="402"/>
      <c r="EQ333" s="402"/>
      <c r="ER333" s="402"/>
      <c r="ES333" s="402"/>
      <c r="ET333" s="402"/>
      <c r="EU333" s="402"/>
      <c r="EV333" s="402"/>
      <c r="EW333" s="402"/>
      <c r="EX333" s="402"/>
      <c r="EY333" s="402"/>
      <c r="EZ333" s="402"/>
      <c r="FA333" s="402"/>
      <c r="FB333" s="402"/>
      <c r="FC333" s="402"/>
      <c r="FD333" s="402"/>
      <c r="FE333" s="402"/>
      <c r="FF333" s="402"/>
      <c r="FG333" s="402"/>
      <c r="FH333" s="402"/>
      <c r="FI333" s="402"/>
      <c r="FJ333" s="402"/>
      <c r="FK333" s="402"/>
      <c r="FL333" s="402"/>
      <c r="FM333" s="402"/>
      <c r="FN333" s="402"/>
      <c r="FO333" s="402"/>
      <c r="FP333" s="402"/>
      <c r="FQ333" s="402"/>
      <c r="FR333" s="402"/>
      <c r="FS333" s="402"/>
      <c r="FT333" s="402"/>
      <c r="FU333" s="402"/>
      <c r="FV333" s="402"/>
      <c r="FW333" s="402"/>
      <c r="FX333" s="402"/>
      <c r="FY333" s="402"/>
      <c r="FZ333" s="402"/>
      <c r="GA333" s="402"/>
      <c r="GB333" s="402"/>
      <c r="GC333" s="402"/>
      <c r="GD333" s="402"/>
    </row>
    <row r="334" spans="1:186" hidden="1">
      <c r="A334" s="348"/>
      <c r="B334" s="348"/>
      <c r="C334" s="411"/>
      <c r="D334" s="351"/>
      <c r="E334" s="351"/>
      <c r="F334" s="351"/>
      <c r="G334" s="351"/>
      <c r="H334" s="351"/>
      <c r="I334" s="351"/>
      <c r="J334" s="555"/>
      <c r="K334" s="414"/>
      <c r="L334" s="512"/>
      <c r="M334" s="512"/>
      <c r="N334" s="402"/>
      <c r="O334" s="402"/>
      <c r="P334" s="402"/>
      <c r="Q334" s="402"/>
      <c r="R334" s="402"/>
      <c r="S334" s="402"/>
      <c r="T334" s="402"/>
      <c r="U334" s="402"/>
      <c r="V334" s="402"/>
      <c r="W334" s="402"/>
      <c r="X334" s="402"/>
      <c r="Y334" s="402"/>
      <c r="Z334" s="402"/>
      <c r="AA334" s="402"/>
      <c r="AB334" s="402"/>
      <c r="AC334" s="402"/>
      <c r="AD334" s="402"/>
      <c r="AE334" s="402"/>
      <c r="AF334" s="402"/>
      <c r="AG334" s="402"/>
      <c r="AH334" s="402"/>
      <c r="AI334" s="402"/>
      <c r="AJ334" s="402"/>
      <c r="AK334" s="402"/>
      <c r="AL334" s="402"/>
      <c r="AM334" s="402"/>
      <c r="AN334" s="402"/>
      <c r="AO334" s="402"/>
      <c r="AP334" s="402"/>
      <c r="AQ334" s="402"/>
      <c r="AR334" s="402"/>
      <c r="AS334" s="402"/>
      <c r="AT334" s="402"/>
      <c r="AU334" s="402"/>
      <c r="AV334" s="402"/>
      <c r="AW334" s="402"/>
      <c r="AX334" s="402"/>
      <c r="AY334" s="402"/>
      <c r="AZ334" s="402"/>
      <c r="BA334" s="402"/>
      <c r="BB334" s="402"/>
      <c r="BC334" s="402"/>
      <c r="BD334" s="402"/>
      <c r="BE334" s="402"/>
      <c r="BF334" s="402"/>
      <c r="BG334" s="402"/>
      <c r="BH334" s="402"/>
      <c r="BI334" s="402"/>
      <c r="BJ334" s="402"/>
      <c r="BK334" s="402"/>
      <c r="BL334" s="402"/>
      <c r="BM334" s="402"/>
      <c r="BN334" s="402"/>
      <c r="BO334" s="402"/>
      <c r="BP334" s="402"/>
      <c r="BQ334" s="402"/>
      <c r="BR334" s="402"/>
      <c r="BS334" s="402"/>
      <c r="BT334" s="402"/>
      <c r="BU334" s="402"/>
      <c r="BV334" s="402"/>
      <c r="BW334" s="402"/>
      <c r="BX334" s="402"/>
      <c r="BY334" s="402"/>
      <c r="BZ334" s="402"/>
      <c r="CA334" s="402"/>
      <c r="CB334" s="402"/>
      <c r="CC334" s="402"/>
      <c r="CD334" s="402"/>
      <c r="CE334" s="402"/>
      <c r="CF334" s="402"/>
      <c r="CG334" s="402"/>
      <c r="CH334" s="402"/>
      <c r="CI334" s="402"/>
      <c r="CJ334" s="402"/>
      <c r="CK334" s="402"/>
      <c r="CL334" s="402"/>
      <c r="CM334" s="402"/>
      <c r="CN334" s="402"/>
      <c r="CO334" s="402"/>
      <c r="CP334" s="402"/>
      <c r="CQ334" s="402"/>
      <c r="CR334" s="402"/>
      <c r="CS334" s="402"/>
      <c r="CT334" s="402"/>
      <c r="CU334" s="402"/>
      <c r="CV334" s="402"/>
      <c r="CW334" s="402"/>
      <c r="CX334" s="402"/>
      <c r="CY334" s="402"/>
      <c r="CZ334" s="402"/>
      <c r="DA334" s="402"/>
      <c r="DB334" s="402"/>
      <c r="DC334" s="402"/>
      <c r="DD334" s="402"/>
      <c r="DE334" s="402"/>
      <c r="DF334" s="402"/>
      <c r="DG334" s="402"/>
      <c r="DH334" s="402"/>
      <c r="DI334" s="402"/>
      <c r="DJ334" s="402"/>
      <c r="DK334" s="402"/>
      <c r="DL334" s="402"/>
      <c r="DM334" s="402"/>
      <c r="DN334" s="402"/>
      <c r="DO334" s="402"/>
      <c r="DP334" s="402"/>
      <c r="DQ334" s="402"/>
      <c r="DR334" s="402"/>
      <c r="DS334" s="402"/>
      <c r="DT334" s="402"/>
      <c r="DU334" s="402"/>
      <c r="DV334" s="402"/>
      <c r="DW334" s="402"/>
      <c r="DX334" s="402"/>
      <c r="DY334" s="402"/>
      <c r="DZ334" s="402"/>
      <c r="EA334" s="402"/>
      <c r="EB334" s="402"/>
      <c r="EC334" s="402"/>
      <c r="ED334" s="402"/>
      <c r="EE334" s="402"/>
      <c r="EF334" s="402"/>
      <c r="EG334" s="402"/>
      <c r="EH334" s="402"/>
      <c r="EI334" s="402"/>
      <c r="EJ334" s="402"/>
      <c r="EK334" s="402"/>
      <c r="EL334" s="402"/>
      <c r="EM334" s="402"/>
      <c r="EN334" s="402"/>
      <c r="EO334" s="402"/>
      <c r="EP334" s="402"/>
      <c r="EQ334" s="402"/>
      <c r="ER334" s="402"/>
      <c r="ES334" s="402"/>
      <c r="ET334" s="402"/>
      <c r="EU334" s="402"/>
      <c r="EV334" s="402"/>
      <c r="EW334" s="402"/>
      <c r="EX334" s="402"/>
      <c r="EY334" s="402"/>
      <c r="EZ334" s="402"/>
      <c r="FA334" s="402"/>
      <c r="FB334" s="402"/>
      <c r="FC334" s="402"/>
      <c r="FD334" s="402"/>
      <c r="FE334" s="402"/>
      <c r="FF334" s="402"/>
      <c r="FG334" s="402"/>
      <c r="FH334" s="402"/>
      <c r="FI334" s="402"/>
      <c r="FJ334" s="402"/>
      <c r="FK334" s="402"/>
      <c r="FL334" s="402"/>
      <c r="FM334" s="402"/>
      <c r="FN334" s="402"/>
      <c r="FO334" s="402"/>
      <c r="FP334" s="402"/>
      <c r="FQ334" s="402"/>
      <c r="FR334" s="402"/>
      <c r="FS334" s="402"/>
      <c r="FT334" s="402"/>
      <c r="FU334" s="402"/>
      <c r="FV334" s="402"/>
      <c r="FW334" s="402"/>
      <c r="FX334" s="402"/>
      <c r="FY334" s="402"/>
      <c r="FZ334" s="402"/>
      <c r="GA334" s="402"/>
      <c r="GB334" s="402"/>
      <c r="GC334" s="402"/>
      <c r="GD334" s="402"/>
    </row>
  </sheetData>
  <autoFilter ref="A8:GH96"/>
  <mergeCells count="4">
    <mergeCell ref="A1:K1"/>
    <mergeCell ref="A2:K2"/>
    <mergeCell ref="A3:K3"/>
    <mergeCell ref="N4:BK4"/>
  </mergeCells>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pane xSplit="2" ySplit="2" topLeftCell="C11" activePane="bottomRight" state="frozen"/>
      <selection pane="topRight" activeCell="C1" sqref="C1"/>
      <selection pane="bottomLeft" activeCell="A3" sqref="A3"/>
      <selection pane="bottomRight" activeCell="E16" sqref="E16:E31"/>
    </sheetView>
  </sheetViews>
  <sheetFormatPr defaultColWidth="9.23046875" defaultRowHeight="16.5"/>
  <cols>
    <col min="1" max="1" width="9.23046875" style="616"/>
    <col min="2" max="2" width="38.23046875" style="616" bestFit="1" customWidth="1"/>
    <col min="3" max="3" width="15.07421875" style="616" hidden="1" customWidth="1"/>
    <col min="4" max="4" width="18.3046875" style="616" hidden="1" customWidth="1"/>
    <col min="5" max="5" width="21.69140625" style="616" customWidth="1"/>
    <col min="6" max="6" width="21.69140625" style="616" bestFit="1" customWidth="1"/>
    <col min="7" max="16384" width="9.23046875" style="616"/>
  </cols>
  <sheetData>
    <row r="1" spans="1:8" ht="18" thickBot="1">
      <c r="A1" s="1127" t="s">
        <v>1121</v>
      </c>
      <c r="B1" s="1127"/>
      <c r="C1" s="1127"/>
      <c r="D1" s="1127"/>
      <c r="E1" s="1127"/>
      <c r="F1" s="1127"/>
    </row>
    <row r="2" spans="1:8" ht="17" thickBot="1">
      <c r="A2" s="617" t="s">
        <v>0</v>
      </c>
      <c r="B2" s="618" t="s">
        <v>240</v>
      </c>
      <c r="C2" s="618" t="s">
        <v>1090</v>
      </c>
      <c r="D2" s="618" t="s">
        <v>1091</v>
      </c>
      <c r="E2" s="618" t="s">
        <v>1092</v>
      </c>
      <c r="F2" s="618" t="s">
        <v>1092</v>
      </c>
    </row>
    <row r="3" spans="1:8" ht="17" thickBot="1">
      <c r="A3" s="619" t="s">
        <v>22</v>
      </c>
      <c r="B3" s="620" t="s">
        <v>1093</v>
      </c>
      <c r="C3" s="620"/>
      <c r="D3" s="620"/>
      <c r="E3" s="633">
        <v>1401758.6</v>
      </c>
      <c r="F3" s="622">
        <f>E3*110%</f>
        <v>1541934.4600000002</v>
      </c>
      <c r="H3" s="637">
        <f>E3-557000</f>
        <v>844758.60000000009</v>
      </c>
    </row>
    <row r="4" spans="1:8" s="627" customFormat="1" ht="17" thickBot="1">
      <c r="A4" s="623"/>
      <c r="B4" s="624" t="s">
        <v>1094</v>
      </c>
      <c r="C4" s="624"/>
      <c r="D4" s="624"/>
      <c r="E4" s="634">
        <v>106722.00000000001</v>
      </c>
      <c r="F4" s="626">
        <f t="shared" ref="F4:F14" si="0">E4*110%</f>
        <v>117394.20000000003</v>
      </c>
    </row>
    <row r="5" spans="1:8" s="627" customFormat="1" ht="17" thickBot="1">
      <c r="A5" s="623"/>
      <c r="B5" s="624" t="s">
        <v>1095</v>
      </c>
      <c r="C5" s="624"/>
      <c r="D5" s="624"/>
      <c r="E5" s="634">
        <v>12542.2</v>
      </c>
      <c r="F5" s="626">
        <f t="shared" si="0"/>
        <v>13796.420000000002</v>
      </c>
    </row>
    <row r="6" spans="1:8" s="627" customFormat="1" ht="17" thickBot="1">
      <c r="A6" s="623"/>
      <c r="B6" s="624" t="s">
        <v>1096</v>
      </c>
      <c r="C6" s="624"/>
      <c r="D6" s="624"/>
      <c r="E6" s="634">
        <v>797874.00000000012</v>
      </c>
      <c r="F6" s="626">
        <f t="shared" si="0"/>
        <v>877661.40000000026</v>
      </c>
    </row>
    <row r="7" spans="1:8" s="627" customFormat="1" ht="17" thickBot="1">
      <c r="A7" s="623"/>
      <c r="B7" s="624" t="s">
        <v>1097</v>
      </c>
      <c r="C7" s="624"/>
      <c r="D7" s="624"/>
      <c r="E7" s="634">
        <v>167706</v>
      </c>
      <c r="F7" s="626">
        <f t="shared" si="0"/>
        <v>184476.6</v>
      </c>
    </row>
    <row r="8" spans="1:8" s="627" customFormat="1" ht="17" thickBot="1">
      <c r="A8" s="623"/>
      <c r="B8" s="624" t="s">
        <v>1098</v>
      </c>
      <c r="C8" s="624"/>
      <c r="D8" s="624"/>
      <c r="E8" s="635">
        <v>5</v>
      </c>
      <c r="F8" s="626">
        <v>5</v>
      </c>
    </row>
    <row r="9" spans="1:8" s="627" customFormat="1" ht="17" thickBot="1">
      <c r="A9" s="623"/>
      <c r="B9" s="624" t="s">
        <v>1099</v>
      </c>
      <c r="C9" s="624"/>
      <c r="D9" s="624"/>
      <c r="E9" s="635">
        <v>0</v>
      </c>
      <c r="F9" s="626">
        <f t="shared" si="0"/>
        <v>0</v>
      </c>
    </row>
    <row r="10" spans="1:8" s="627" customFormat="1" ht="17" thickBot="1">
      <c r="A10" s="623"/>
      <c r="B10" s="624" t="s">
        <v>1100</v>
      </c>
      <c r="C10" s="624"/>
      <c r="D10" s="624"/>
      <c r="E10" s="634">
        <v>142296</v>
      </c>
      <c r="F10" s="626">
        <f t="shared" si="0"/>
        <v>156525.6</v>
      </c>
    </row>
    <row r="11" spans="1:8" s="627" customFormat="1" ht="17" thickBot="1">
      <c r="A11" s="623"/>
      <c r="B11" s="624" t="s">
        <v>1101</v>
      </c>
      <c r="C11" s="624"/>
      <c r="D11" s="624"/>
      <c r="E11" s="634">
        <v>5285.5</v>
      </c>
      <c r="F11" s="626">
        <f t="shared" si="0"/>
        <v>5814.05</v>
      </c>
    </row>
    <row r="12" spans="1:8" s="627" customFormat="1" ht="17" thickBot="1">
      <c r="A12" s="623"/>
      <c r="B12" s="624" t="s">
        <v>1102</v>
      </c>
      <c r="C12" s="624"/>
      <c r="D12" s="624"/>
      <c r="E12" s="635">
        <v>91.300000000000011</v>
      </c>
      <c r="F12" s="626">
        <f t="shared" si="0"/>
        <v>100.43000000000002</v>
      </c>
    </row>
    <row r="13" spans="1:8" s="627" customFormat="1" ht="17" thickBot="1">
      <c r="A13" s="623"/>
      <c r="B13" s="624" t="s">
        <v>1103</v>
      </c>
      <c r="C13" s="624"/>
      <c r="D13" s="624"/>
      <c r="E13" s="634">
        <v>146260.40000000002</v>
      </c>
      <c r="F13" s="626">
        <f t="shared" si="0"/>
        <v>160886.44000000003</v>
      </c>
    </row>
    <row r="14" spans="1:8" s="627" customFormat="1" ht="17" thickBot="1">
      <c r="A14" s="623"/>
      <c r="B14" s="624" t="s">
        <v>1104</v>
      </c>
      <c r="C14" s="624"/>
      <c r="D14" s="624"/>
      <c r="E14" s="636">
        <v>22975.7</v>
      </c>
      <c r="F14" s="626">
        <f t="shared" si="0"/>
        <v>25273.270000000004</v>
      </c>
    </row>
    <row r="15" spans="1:8" s="627" customFormat="1">
      <c r="A15" s="623"/>
      <c r="B15" s="624"/>
      <c r="C15" s="624"/>
      <c r="D15" s="624"/>
      <c r="E15" s="625"/>
      <c r="F15" s="626">
        <f t="shared" ref="F15" si="1">E15*10%</f>
        <v>0</v>
      </c>
    </row>
    <row r="16" spans="1:8">
      <c r="A16" s="619" t="s">
        <v>24</v>
      </c>
      <c r="B16" s="620" t="s">
        <v>1105</v>
      </c>
      <c r="C16" s="620"/>
      <c r="D16" s="620"/>
      <c r="E16" s="621">
        <f>E17+E29+E30</f>
        <v>1809143.8721400003</v>
      </c>
      <c r="F16" s="622">
        <f>E16*115%</f>
        <v>2080515.4529610001</v>
      </c>
      <c r="H16" s="616">
        <f>0.3*E16</f>
        <v>542743.16164200008</v>
      </c>
    </row>
    <row r="17" spans="1:8">
      <c r="A17" s="623"/>
      <c r="B17" s="624" t="s">
        <v>1106</v>
      </c>
      <c r="C17" s="624"/>
      <c r="D17" s="624"/>
      <c r="E17" s="625">
        <f>SUM(E18:E28)</f>
        <v>1594068.6216000002</v>
      </c>
      <c r="F17" s="626">
        <f t="shared" ref="F17:F30" si="2">E17*115%</f>
        <v>1833178.91484</v>
      </c>
    </row>
    <row r="18" spans="1:8">
      <c r="A18" s="623"/>
      <c r="B18" s="624" t="s">
        <v>1107</v>
      </c>
      <c r="C18" s="628">
        <f>'B11'!D11</f>
        <v>46.04</v>
      </c>
      <c r="D18" s="629">
        <v>400</v>
      </c>
      <c r="E18" s="625">
        <f>D18*C18</f>
        <v>18416</v>
      </c>
      <c r="F18" s="626">
        <f t="shared" si="2"/>
        <v>21178.399999999998</v>
      </c>
      <c r="H18" s="616">
        <f>120*10</f>
        <v>1200</v>
      </c>
    </row>
    <row r="19" spans="1:8">
      <c r="A19" s="623"/>
      <c r="B19" s="624" t="s">
        <v>1108</v>
      </c>
      <c r="C19" s="628">
        <f>'B11'!D10-'B11'!D11</f>
        <v>5.9399999999999977</v>
      </c>
      <c r="D19" s="629">
        <v>400</v>
      </c>
      <c r="E19" s="625">
        <f t="shared" ref="E19:E28" si="3">D19*C19</f>
        <v>2375.9999999999991</v>
      </c>
      <c r="F19" s="626">
        <f t="shared" si="2"/>
        <v>2732.3999999999987</v>
      </c>
      <c r="H19" s="616">
        <f>120000*10000/1000000</f>
        <v>1200</v>
      </c>
    </row>
    <row r="20" spans="1:8">
      <c r="A20" s="623"/>
      <c r="B20" s="624" t="s">
        <v>1109</v>
      </c>
      <c r="C20" s="628">
        <f>'B11'!D13</f>
        <v>26.170000000000005</v>
      </c>
      <c r="D20" s="629">
        <v>400</v>
      </c>
      <c r="E20" s="625">
        <f t="shared" si="3"/>
        <v>10468.000000000002</v>
      </c>
      <c r="F20" s="626">
        <f t="shared" si="2"/>
        <v>12038.2</v>
      </c>
    </row>
    <row r="21" spans="1:8">
      <c r="A21" s="623"/>
      <c r="B21" s="624" t="s">
        <v>1110</v>
      </c>
      <c r="C21" s="628">
        <f>'B11'!D14</f>
        <v>95.02297999999999</v>
      </c>
      <c r="D21" s="629">
        <v>400</v>
      </c>
      <c r="E21" s="625">
        <f t="shared" si="3"/>
        <v>38009.191999999995</v>
      </c>
      <c r="F21" s="626">
        <f t="shared" si="2"/>
        <v>43710.570799999994</v>
      </c>
    </row>
    <row r="22" spans="1:8">
      <c r="A22" s="623"/>
      <c r="B22" s="624" t="s">
        <v>1111</v>
      </c>
      <c r="C22" s="628">
        <f>'B11'!D17</f>
        <v>181.33800000000002</v>
      </c>
      <c r="D22" s="629">
        <f>65</f>
        <v>65</v>
      </c>
      <c r="E22" s="625">
        <f t="shared" si="3"/>
        <v>11786.970000000001</v>
      </c>
      <c r="F22" s="626">
        <f t="shared" si="2"/>
        <v>13555.0155</v>
      </c>
    </row>
    <row r="23" spans="1:8">
      <c r="A23" s="623"/>
      <c r="B23" s="624" t="s">
        <v>1112</v>
      </c>
      <c r="C23" s="628">
        <f>'B11'!D18</f>
        <v>114.09307</v>
      </c>
      <c r="D23" s="629">
        <v>280</v>
      </c>
      <c r="E23" s="625">
        <f t="shared" si="3"/>
        <v>31946.059600000001</v>
      </c>
      <c r="F23" s="626">
        <f t="shared" si="2"/>
        <v>36737.968539999994</v>
      </c>
    </row>
    <row r="24" spans="1:8">
      <c r="A24" s="623"/>
      <c r="B24" s="624" t="s">
        <v>1113</v>
      </c>
      <c r="C24" s="628">
        <f>'B11'!D20</f>
        <v>0</v>
      </c>
      <c r="D24" s="629">
        <f>D21</f>
        <v>400</v>
      </c>
      <c r="E24" s="625">
        <f t="shared" si="3"/>
        <v>0</v>
      </c>
      <c r="F24" s="626">
        <f t="shared" si="2"/>
        <v>0</v>
      </c>
    </row>
    <row r="25" spans="1:8">
      <c r="A25" s="623"/>
      <c r="B25" s="624" t="s">
        <v>1114</v>
      </c>
      <c r="C25" s="628">
        <f>'B11'!D45</f>
        <v>38.520000000000003</v>
      </c>
      <c r="D25" s="629">
        <v>10000</v>
      </c>
      <c r="E25" s="625">
        <f t="shared" si="3"/>
        <v>385200.00000000006</v>
      </c>
      <c r="F25" s="626">
        <f t="shared" si="2"/>
        <v>442980.00000000006</v>
      </c>
    </row>
    <row r="26" spans="1:8">
      <c r="A26" s="623"/>
      <c r="B26" s="624" t="s">
        <v>1115</v>
      </c>
      <c r="C26" s="628">
        <f>'B11'!D46</f>
        <v>46.182720000000003</v>
      </c>
      <c r="D26" s="629">
        <v>20000</v>
      </c>
      <c r="E26" s="625">
        <f t="shared" si="3"/>
        <v>923654.4</v>
      </c>
      <c r="F26" s="626">
        <f t="shared" si="2"/>
        <v>1062202.56</v>
      </c>
    </row>
    <row r="27" spans="1:8">
      <c r="A27" s="623"/>
      <c r="B27" s="624" t="s">
        <v>1116</v>
      </c>
      <c r="C27" s="628">
        <f>'B11'!D28</f>
        <v>1.8620000000000001</v>
      </c>
      <c r="D27" s="629">
        <f>0.3*D26</f>
        <v>6000</v>
      </c>
      <c r="E27" s="625">
        <f t="shared" si="3"/>
        <v>11172</v>
      </c>
      <c r="F27" s="626">
        <f t="shared" si="2"/>
        <v>12847.8</v>
      </c>
    </row>
    <row r="28" spans="1:8">
      <c r="A28" s="623"/>
      <c r="B28" s="624" t="s">
        <v>1117</v>
      </c>
      <c r="C28" s="628">
        <f>'B11'!D27</f>
        <v>26.839999999999996</v>
      </c>
      <c r="D28" s="629">
        <v>6000</v>
      </c>
      <c r="E28" s="625">
        <f t="shared" si="3"/>
        <v>161039.99999999997</v>
      </c>
      <c r="F28" s="626">
        <f t="shared" si="2"/>
        <v>185195.99999999994</v>
      </c>
    </row>
    <row r="29" spans="1:8">
      <c r="A29" s="623"/>
      <c r="B29" s="624" t="s">
        <v>1118</v>
      </c>
      <c r="C29" s="624"/>
      <c r="D29" s="624"/>
      <c r="E29" s="625">
        <f>0.5*(E18+E19+E20+E21+E23)</f>
        <v>50607.625799999994</v>
      </c>
      <c r="F29" s="626">
        <f t="shared" si="2"/>
        <v>58198.769669999987</v>
      </c>
    </row>
    <row r="30" spans="1:8">
      <c r="A30" s="623"/>
      <c r="B30" s="624" t="s">
        <v>1119</v>
      </c>
      <c r="C30" s="624"/>
      <c r="D30" s="624"/>
      <c r="E30" s="625">
        <f>0.1*(E29+E17)</f>
        <v>164467.62474000003</v>
      </c>
      <c r="F30" s="626">
        <f t="shared" si="2"/>
        <v>189137.76845100001</v>
      </c>
    </row>
    <row r="31" spans="1:8" ht="17" thickBot="1">
      <c r="A31" s="630" t="s">
        <v>26</v>
      </c>
      <c r="B31" s="631" t="s">
        <v>1120</v>
      </c>
      <c r="C31" s="631"/>
      <c r="D31" s="631"/>
      <c r="E31" s="632">
        <f>E3-E16</f>
        <v>-407385.27214000025</v>
      </c>
      <c r="F31" s="632">
        <f>F3-F16</f>
        <v>-538580.99296099995</v>
      </c>
    </row>
  </sheetData>
  <mergeCells count="1">
    <mergeCell ref="A1:F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A281"/>
  <sheetViews>
    <sheetView view="pageBreakPreview" topLeftCell="A2" zoomScaleSheetLayoutView="100" workbookViewId="0">
      <pane xSplit="3" ySplit="5" topLeftCell="D43" activePane="bottomRight" state="frozen"/>
      <selection activeCell="A2" sqref="A2"/>
      <selection pane="topRight" activeCell="D2" sqref="D2"/>
      <selection pane="bottomLeft" activeCell="A7" sqref="A7"/>
      <selection pane="bottomRight" activeCell="A2" sqref="A1:XFD1048576"/>
    </sheetView>
  </sheetViews>
  <sheetFormatPr defaultColWidth="8.84375" defaultRowHeight="15.5"/>
  <cols>
    <col min="1" max="1" width="4.84375" style="610" customWidth="1"/>
    <col min="2" max="2" width="53.07421875" style="402" customWidth="1"/>
    <col min="3" max="3" width="6.84375" style="402" customWidth="1"/>
    <col min="4" max="4" width="10.69140625" style="402" customWidth="1"/>
    <col min="5" max="5" width="13.3046875" style="402" customWidth="1"/>
    <col min="6" max="6" width="20.07421875" style="611" customWidth="1"/>
    <col min="7" max="7" width="28.07421875" style="612" hidden="1" customWidth="1"/>
    <col min="8" max="27" width="0" style="402" hidden="1" customWidth="1"/>
    <col min="28" max="183" width="8.84375" style="402"/>
    <col min="184" max="184" width="4.84375" style="402" customWidth="1"/>
    <col min="185" max="185" width="49.84375" style="402" customWidth="1"/>
    <col min="186" max="186" width="6.84375" style="402" customWidth="1"/>
    <col min="187" max="187" width="10.69140625" style="402" customWidth="1"/>
    <col min="188" max="188" width="13.3046875" style="402" customWidth="1"/>
    <col min="189" max="189" width="14.07421875" style="402" customWidth="1"/>
    <col min="190" max="190" width="19.07421875" style="402" customWidth="1"/>
    <col min="191" max="191" width="33.3046875" style="402" customWidth="1"/>
    <col min="192" max="192" width="35.3046875" style="402" customWidth="1"/>
    <col min="193" max="244" width="8.84375" style="402" customWidth="1"/>
    <col min="245" max="245" width="46.69140625" style="402" customWidth="1"/>
    <col min="246" max="439" width="8.84375" style="402"/>
    <col min="440" max="440" width="4.84375" style="402" customWidth="1"/>
    <col min="441" max="441" width="49.84375" style="402" customWidth="1"/>
    <col min="442" max="442" width="6.84375" style="402" customWidth="1"/>
    <col min="443" max="443" width="10.69140625" style="402" customWidth="1"/>
    <col min="444" max="444" width="13.3046875" style="402" customWidth="1"/>
    <col min="445" max="445" width="14.07421875" style="402" customWidth="1"/>
    <col min="446" max="446" width="19.07421875" style="402" customWidth="1"/>
    <col min="447" max="447" width="33.3046875" style="402" customWidth="1"/>
    <col min="448" max="448" width="35.3046875" style="402" customWidth="1"/>
    <col min="449" max="500" width="8.84375" style="402" customWidth="1"/>
    <col min="501" max="501" width="46.69140625" style="402" customWidth="1"/>
    <col min="502" max="695" width="8.84375" style="402"/>
    <col min="696" max="696" width="4.84375" style="402" customWidth="1"/>
    <col min="697" max="697" width="49.84375" style="402" customWidth="1"/>
    <col min="698" max="698" width="6.84375" style="402" customWidth="1"/>
    <col min="699" max="699" width="10.69140625" style="402" customWidth="1"/>
    <col min="700" max="700" width="13.3046875" style="402" customWidth="1"/>
    <col min="701" max="701" width="14.07421875" style="402" customWidth="1"/>
    <col min="702" max="702" width="19.07421875" style="402" customWidth="1"/>
    <col min="703" max="703" width="33.3046875" style="402" customWidth="1"/>
    <col min="704" max="704" width="35.3046875" style="402" customWidth="1"/>
    <col min="705" max="756" width="8.84375" style="402" customWidth="1"/>
    <col min="757" max="757" width="46.69140625" style="402" customWidth="1"/>
    <col min="758" max="951" width="8.84375" style="402"/>
    <col min="952" max="952" width="4.84375" style="402" customWidth="1"/>
    <col min="953" max="953" width="49.84375" style="402" customWidth="1"/>
    <col min="954" max="954" width="6.84375" style="402" customWidth="1"/>
    <col min="955" max="955" width="10.69140625" style="402" customWidth="1"/>
    <col min="956" max="956" width="13.3046875" style="402" customWidth="1"/>
    <col min="957" max="957" width="14.07421875" style="402" customWidth="1"/>
    <col min="958" max="958" width="19.07421875" style="402" customWidth="1"/>
    <col min="959" max="959" width="33.3046875" style="402" customWidth="1"/>
    <col min="960" max="960" width="35.3046875" style="402" customWidth="1"/>
    <col min="961" max="1012" width="8.84375" style="402" customWidth="1"/>
    <col min="1013" max="1013" width="46.69140625" style="402" customWidth="1"/>
    <col min="1014" max="1207" width="8.84375" style="402"/>
    <col min="1208" max="1208" width="4.84375" style="402" customWidth="1"/>
    <col min="1209" max="1209" width="49.84375" style="402" customWidth="1"/>
    <col min="1210" max="1210" width="6.84375" style="402" customWidth="1"/>
    <col min="1211" max="1211" width="10.69140625" style="402" customWidth="1"/>
    <col min="1212" max="1212" width="13.3046875" style="402" customWidth="1"/>
    <col min="1213" max="1213" width="14.07421875" style="402" customWidth="1"/>
    <col min="1214" max="1214" width="19.07421875" style="402" customWidth="1"/>
    <col min="1215" max="1215" width="33.3046875" style="402" customWidth="1"/>
    <col min="1216" max="1216" width="35.3046875" style="402" customWidth="1"/>
    <col min="1217" max="1268" width="8.84375" style="402" customWidth="1"/>
    <col min="1269" max="1269" width="46.69140625" style="402" customWidth="1"/>
    <col min="1270" max="1463" width="8.84375" style="402"/>
    <col min="1464" max="1464" width="4.84375" style="402" customWidth="1"/>
    <col min="1465" max="1465" width="49.84375" style="402" customWidth="1"/>
    <col min="1466" max="1466" width="6.84375" style="402" customWidth="1"/>
    <col min="1467" max="1467" width="10.69140625" style="402" customWidth="1"/>
    <col min="1468" max="1468" width="13.3046875" style="402" customWidth="1"/>
    <col min="1469" max="1469" width="14.07421875" style="402" customWidth="1"/>
    <col min="1470" max="1470" width="19.07421875" style="402" customWidth="1"/>
    <col min="1471" max="1471" width="33.3046875" style="402" customWidth="1"/>
    <col min="1472" max="1472" width="35.3046875" style="402" customWidth="1"/>
    <col min="1473" max="1524" width="8.84375" style="402" customWidth="1"/>
    <col min="1525" max="1525" width="46.69140625" style="402" customWidth="1"/>
    <col min="1526" max="1719" width="8.84375" style="402"/>
    <col min="1720" max="1720" width="4.84375" style="402" customWidth="1"/>
    <col min="1721" max="1721" width="49.84375" style="402" customWidth="1"/>
    <col min="1722" max="1722" width="6.84375" style="402" customWidth="1"/>
    <col min="1723" max="1723" width="10.69140625" style="402" customWidth="1"/>
    <col min="1724" max="1724" width="13.3046875" style="402" customWidth="1"/>
    <col min="1725" max="1725" width="14.07421875" style="402" customWidth="1"/>
    <col min="1726" max="1726" width="19.07421875" style="402" customWidth="1"/>
    <col min="1727" max="1727" width="33.3046875" style="402" customWidth="1"/>
    <col min="1728" max="1728" width="35.3046875" style="402" customWidth="1"/>
    <col min="1729" max="1780" width="8.84375" style="402" customWidth="1"/>
    <col min="1781" max="1781" width="46.69140625" style="402" customWidth="1"/>
    <col min="1782" max="1975" width="8.84375" style="402"/>
    <col min="1976" max="1976" width="4.84375" style="402" customWidth="1"/>
    <col min="1977" max="1977" width="49.84375" style="402" customWidth="1"/>
    <col min="1978" max="1978" width="6.84375" style="402" customWidth="1"/>
    <col min="1979" max="1979" width="10.69140625" style="402" customWidth="1"/>
    <col min="1980" max="1980" width="13.3046875" style="402" customWidth="1"/>
    <col min="1981" max="1981" width="14.07421875" style="402" customWidth="1"/>
    <col min="1982" max="1982" width="19.07421875" style="402" customWidth="1"/>
    <col min="1983" max="1983" width="33.3046875" style="402" customWidth="1"/>
    <col min="1984" max="1984" width="35.3046875" style="402" customWidth="1"/>
    <col min="1985" max="2036" width="8.84375" style="402" customWidth="1"/>
    <col min="2037" max="2037" width="46.69140625" style="402" customWidth="1"/>
    <col min="2038" max="2231" width="8.84375" style="402"/>
    <col min="2232" max="2232" width="4.84375" style="402" customWidth="1"/>
    <col min="2233" max="2233" width="49.84375" style="402" customWidth="1"/>
    <col min="2234" max="2234" width="6.84375" style="402" customWidth="1"/>
    <col min="2235" max="2235" width="10.69140625" style="402" customWidth="1"/>
    <col min="2236" max="2236" width="13.3046875" style="402" customWidth="1"/>
    <col min="2237" max="2237" width="14.07421875" style="402" customWidth="1"/>
    <col min="2238" max="2238" width="19.07421875" style="402" customWidth="1"/>
    <col min="2239" max="2239" width="33.3046875" style="402" customWidth="1"/>
    <col min="2240" max="2240" width="35.3046875" style="402" customWidth="1"/>
    <col min="2241" max="2292" width="8.84375" style="402" customWidth="1"/>
    <col min="2293" max="2293" width="46.69140625" style="402" customWidth="1"/>
    <col min="2294" max="2487" width="8.84375" style="402"/>
    <col min="2488" max="2488" width="4.84375" style="402" customWidth="1"/>
    <col min="2489" max="2489" width="49.84375" style="402" customWidth="1"/>
    <col min="2490" max="2490" width="6.84375" style="402" customWidth="1"/>
    <col min="2491" max="2491" width="10.69140625" style="402" customWidth="1"/>
    <col min="2492" max="2492" width="13.3046875" style="402" customWidth="1"/>
    <col min="2493" max="2493" width="14.07421875" style="402" customWidth="1"/>
    <col min="2494" max="2494" width="19.07421875" style="402" customWidth="1"/>
    <col min="2495" max="2495" width="33.3046875" style="402" customWidth="1"/>
    <col min="2496" max="2496" width="35.3046875" style="402" customWidth="1"/>
    <col min="2497" max="2548" width="8.84375" style="402" customWidth="1"/>
    <col min="2549" max="2549" width="46.69140625" style="402" customWidth="1"/>
    <col min="2550" max="2743" width="8.84375" style="402"/>
    <col min="2744" max="2744" width="4.84375" style="402" customWidth="1"/>
    <col min="2745" max="2745" width="49.84375" style="402" customWidth="1"/>
    <col min="2746" max="2746" width="6.84375" style="402" customWidth="1"/>
    <col min="2747" max="2747" width="10.69140625" style="402" customWidth="1"/>
    <col min="2748" max="2748" width="13.3046875" style="402" customWidth="1"/>
    <col min="2749" max="2749" width="14.07421875" style="402" customWidth="1"/>
    <col min="2750" max="2750" width="19.07421875" style="402" customWidth="1"/>
    <col min="2751" max="2751" width="33.3046875" style="402" customWidth="1"/>
    <col min="2752" max="2752" width="35.3046875" style="402" customWidth="1"/>
    <col min="2753" max="2804" width="8.84375" style="402" customWidth="1"/>
    <col min="2805" max="2805" width="46.69140625" style="402" customWidth="1"/>
    <col min="2806" max="2999" width="8.84375" style="402"/>
    <col min="3000" max="3000" width="4.84375" style="402" customWidth="1"/>
    <col min="3001" max="3001" width="49.84375" style="402" customWidth="1"/>
    <col min="3002" max="3002" width="6.84375" style="402" customWidth="1"/>
    <col min="3003" max="3003" width="10.69140625" style="402" customWidth="1"/>
    <col min="3004" max="3004" width="13.3046875" style="402" customWidth="1"/>
    <col min="3005" max="3005" width="14.07421875" style="402" customWidth="1"/>
    <col min="3006" max="3006" width="19.07421875" style="402" customWidth="1"/>
    <col min="3007" max="3007" width="33.3046875" style="402" customWidth="1"/>
    <col min="3008" max="3008" width="35.3046875" style="402" customWidth="1"/>
    <col min="3009" max="3060" width="8.84375" style="402" customWidth="1"/>
    <col min="3061" max="3061" width="46.69140625" style="402" customWidth="1"/>
    <col min="3062" max="3255" width="8.84375" style="402"/>
    <col min="3256" max="3256" width="4.84375" style="402" customWidth="1"/>
    <col min="3257" max="3257" width="49.84375" style="402" customWidth="1"/>
    <col min="3258" max="3258" width="6.84375" style="402" customWidth="1"/>
    <col min="3259" max="3259" width="10.69140625" style="402" customWidth="1"/>
    <col min="3260" max="3260" width="13.3046875" style="402" customWidth="1"/>
    <col min="3261" max="3261" width="14.07421875" style="402" customWidth="1"/>
    <col min="3262" max="3262" width="19.07421875" style="402" customWidth="1"/>
    <col min="3263" max="3263" width="33.3046875" style="402" customWidth="1"/>
    <col min="3264" max="3264" width="35.3046875" style="402" customWidth="1"/>
    <col min="3265" max="3316" width="8.84375" style="402" customWidth="1"/>
    <col min="3317" max="3317" width="46.69140625" style="402" customWidth="1"/>
    <col min="3318" max="3511" width="8.84375" style="402"/>
    <col min="3512" max="3512" width="4.84375" style="402" customWidth="1"/>
    <col min="3513" max="3513" width="49.84375" style="402" customWidth="1"/>
    <col min="3514" max="3514" width="6.84375" style="402" customWidth="1"/>
    <col min="3515" max="3515" width="10.69140625" style="402" customWidth="1"/>
    <col min="3516" max="3516" width="13.3046875" style="402" customWidth="1"/>
    <col min="3517" max="3517" width="14.07421875" style="402" customWidth="1"/>
    <col min="3518" max="3518" width="19.07421875" style="402" customWidth="1"/>
    <col min="3519" max="3519" width="33.3046875" style="402" customWidth="1"/>
    <col min="3520" max="3520" width="35.3046875" style="402" customWidth="1"/>
    <col min="3521" max="3572" width="8.84375" style="402" customWidth="1"/>
    <col min="3573" max="3573" width="46.69140625" style="402" customWidth="1"/>
    <col min="3574" max="3767" width="8.84375" style="402"/>
    <col min="3768" max="3768" width="4.84375" style="402" customWidth="1"/>
    <col min="3769" max="3769" width="49.84375" style="402" customWidth="1"/>
    <col min="3770" max="3770" width="6.84375" style="402" customWidth="1"/>
    <col min="3771" max="3771" width="10.69140625" style="402" customWidth="1"/>
    <col min="3772" max="3772" width="13.3046875" style="402" customWidth="1"/>
    <col min="3773" max="3773" width="14.07421875" style="402" customWidth="1"/>
    <col min="3774" max="3774" width="19.07421875" style="402" customWidth="1"/>
    <col min="3775" max="3775" width="33.3046875" style="402" customWidth="1"/>
    <col min="3776" max="3776" width="35.3046875" style="402" customWidth="1"/>
    <col min="3777" max="3828" width="8.84375" style="402" customWidth="1"/>
    <col min="3829" max="3829" width="46.69140625" style="402" customWidth="1"/>
    <col min="3830" max="4023" width="8.84375" style="402"/>
    <col min="4024" max="4024" width="4.84375" style="402" customWidth="1"/>
    <col min="4025" max="4025" width="49.84375" style="402" customWidth="1"/>
    <col min="4026" max="4026" width="6.84375" style="402" customWidth="1"/>
    <col min="4027" max="4027" width="10.69140625" style="402" customWidth="1"/>
    <col min="4028" max="4028" width="13.3046875" style="402" customWidth="1"/>
    <col min="4029" max="4029" width="14.07421875" style="402" customWidth="1"/>
    <col min="4030" max="4030" width="19.07421875" style="402" customWidth="1"/>
    <col min="4031" max="4031" width="33.3046875" style="402" customWidth="1"/>
    <col min="4032" max="4032" width="35.3046875" style="402" customWidth="1"/>
    <col min="4033" max="4084" width="8.84375" style="402" customWidth="1"/>
    <col min="4085" max="4085" width="46.69140625" style="402" customWidth="1"/>
    <col min="4086" max="4279" width="8.84375" style="402"/>
    <col min="4280" max="4280" width="4.84375" style="402" customWidth="1"/>
    <col min="4281" max="4281" width="49.84375" style="402" customWidth="1"/>
    <col min="4282" max="4282" width="6.84375" style="402" customWidth="1"/>
    <col min="4283" max="4283" width="10.69140625" style="402" customWidth="1"/>
    <col min="4284" max="4284" width="13.3046875" style="402" customWidth="1"/>
    <col min="4285" max="4285" width="14.07421875" style="402" customWidth="1"/>
    <col min="4286" max="4286" width="19.07421875" style="402" customWidth="1"/>
    <col min="4287" max="4287" width="33.3046875" style="402" customWidth="1"/>
    <col min="4288" max="4288" width="35.3046875" style="402" customWidth="1"/>
    <col min="4289" max="4340" width="8.84375" style="402" customWidth="1"/>
    <col min="4341" max="4341" width="46.69140625" style="402" customWidth="1"/>
    <col min="4342" max="4535" width="8.84375" style="402"/>
    <col min="4536" max="4536" width="4.84375" style="402" customWidth="1"/>
    <col min="4537" max="4537" width="49.84375" style="402" customWidth="1"/>
    <col min="4538" max="4538" width="6.84375" style="402" customWidth="1"/>
    <col min="4539" max="4539" width="10.69140625" style="402" customWidth="1"/>
    <col min="4540" max="4540" width="13.3046875" style="402" customWidth="1"/>
    <col min="4541" max="4541" width="14.07421875" style="402" customWidth="1"/>
    <col min="4542" max="4542" width="19.07421875" style="402" customWidth="1"/>
    <col min="4543" max="4543" width="33.3046875" style="402" customWidth="1"/>
    <col min="4544" max="4544" width="35.3046875" style="402" customWidth="1"/>
    <col min="4545" max="4596" width="8.84375" style="402" customWidth="1"/>
    <col min="4597" max="4597" width="46.69140625" style="402" customWidth="1"/>
    <col min="4598" max="4791" width="8.84375" style="402"/>
    <col min="4792" max="4792" width="4.84375" style="402" customWidth="1"/>
    <col min="4793" max="4793" width="49.84375" style="402" customWidth="1"/>
    <col min="4794" max="4794" width="6.84375" style="402" customWidth="1"/>
    <col min="4795" max="4795" width="10.69140625" style="402" customWidth="1"/>
    <col min="4796" max="4796" width="13.3046875" style="402" customWidth="1"/>
    <col min="4797" max="4797" width="14.07421875" style="402" customWidth="1"/>
    <col min="4798" max="4798" width="19.07421875" style="402" customWidth="1"/>
    <col min="4799" max="4799" width="33.3046875" style="402" customWidth="1"/>
    <col min="4800" max="4800" width="35.3046875" style="402" customWidth="1"/>
    <col min="4801" max="4852" width="8.84375" style="402" customWidth="1"/>
    <col min="4853" max="4853" width="46.69140625" style="402" customWidth="1"/>
    <col min="4854" max="5047" width="8.84375" style="402"/>
    <col min="5048" max="5048" width="4.84375" style="402" customWidth="1"/>
    <col min="5049" max="5049" width="49.84375" style="402" customWidth="1"/>
    <col min="5050" max="5050" width="6.84375" style="402" customWidth="1"/>
    <col min="5051" max="5051" width="10.69140625" style="402" customWidth="1"/>
    <col min="5052" max="5052" width="13.3046875" style="402" customWidth="1"/>
    <col min="5053" max="5053" width="14.07421875" style="402" customWidth="1"/>
    <col min="5054" max="5054" width="19.07421875" style="402" customWidth="1"/>
    <col min="5055" max="5055" width="33.3046875" style="402" customWidth="1"/>
    <col min="5056" max="5056" width="35.3046875" style="402" customWidth="1"/>
    <col min="5057" max="5108" width="8.84375" style="402" customWidth="1"/>
    <col min="5109" max="5109" width="46.69140625" style="402" customWidth="1"/>
    <col min="5110" max="5303" width="8.84375" style="402"/>
    <col min="5304" max="5304" width="4.84375" style="402" customWidth="1"/>
    <col min="5305" max="5305" width="49.84375" style="402" customWidth="1"/>
    <col min="5306" max="5306" width="6.84375" style="402" customWidth="1"/>
    <col min="5307" max="5307" width="10.69140625" style="402" customWidth="1"/>
    <col min="5308" max="5308" width="13.3046875" style="402" customWidth="1"/>
    <col min="5309" max="5309" width="14.07421875" style="402" customWidth="1"/>
    <col min="5310" max="5310" width="19.07421875" style="402" customWidth="1"/>
    <col min="5311" max="5311" width="33.3046875" style="402" customWidth="1"/>
    <col min="5312" max="5312" width="35.3046875" style="402" customWidth="1"/>
    <col min="5313" max="5364" width="8.84375" style="402" customWidth="1"/>
    <col min="5365" max="5365" width="46.69140625" style="402" customWidth="1"/>
    <col min="5366" max="5559" width="8.84375" style="402"/>
    <col min="5560" max="5560" width="4.84375" style="402" customWidth="1"/>
    <col min="5561" max="5561" width="49.84375" style="402" customWidth="1"/>
    <col min="5562" max="5562" width="6.84375" style="402" customWidth="1"/>
    <col min="5563" max="5563" width="10.69140625" style="402" customWidth="1"/>
    <col min="5564" max="5564" width="13.3046875" style="402" customWidth="1"/>
    <col min="5565" max="5565" width="14.07421875" style="402" customWidth="1"/>
    <col min="5566" max="5566" width="19.07421875" style="402" customWidth="1"/>
    <col min="5567" max="5567" width="33.3046875" style="402" customWidth="1"/>
    <col min="5568" max="5568" width="35.3046875" style="402" customWidth="1"/>
    <col min="5569" max="5620" width="8.84375" style="402" customWidth="1"/>
    <col min="5621" max="5621" width="46.69140625" style="402" customWidth="1"/>
    <col min="5622" max="5815" width="8.84375" style="402"/>
    <col min="5816" max="5816" width="4.84375" style="402" customWidth="1"/>
    <col min="5817" max="5817" width="49.84375" style="402" customWidth="1"/>
    <col min="5818" max="5818" width="6.84375" style="402" customWidth="1"/>
    <col min="5819" max="5819" width="10.69140625" style="402" customWidth="1"/>
    <col min="5820" max="5820" width="13.3046875" style="402" customWidth="1"/>
    <col min="5821" max="5821" width="14.07421875" style="402" customWidth="1"/>
    <col min="5822" max="5822" width="19.07421875" style="402" customWidth="1"/>
    <col min="5823" max="5823" width="33.3046875" style="402" customWidth="1"/>
    <col min="5824" max="5824" width="35.3046875" style="402" customWidth="1"/>
    <col min="5825" max="5876" width="8.84375" style="402" customWidth="1"/>
    <col min="5877" max="5877" width="46.69140625" style="402" customWidth="1"/>
    <col min="5878" max="6071" width="8.84375" style="402"/>
    <col min="6072" max="6072" width="4.84375" style="402" customWidth="1"/>
    <col min="6073" max="6073" width="49.84375" style="402" customWidth="1"/>
    <col min="6074" max="6074" width="6.84375" style="402" customWidth="1"/>
    <col min="6075" max="6075" width="10.69140625" style="402" customWidth="1"/>
    <col min="6076" max="6076" width="13.3046875" style="402" customWidth="1"/>
    <col min="6077" max="6077" width="14.07421875" style="402" customWidth="1"/>
    <col min="6078" max="6078" width="19.07421875" style="402" customWidth="1"/>
    <col min="6079" max="6079" width="33.3046875" style="402" customWidth="1"/>
    <col min="6080" max="6080" width="35.3046875" style="402" customWidth="1"/>
    <col min="6081" max="6132" width="8.84375" style="402" customWidth="1"/>
    <col min="6133" max="6133" width="46.69140625" style="402" customWidth="1"/>
    <col min="6134" max="6327" width="8.84375" style="402"/>
    <col min="6328" max="6328" width="4.84375" style="402" customWidth="1"/>
    <col min="6329" max="6329" width="49.84375" style="402" customWidth="1"/>
    <col min="6330" max="6330" width="6.84375" style="402" customWidth="1"/>
    <col min="6331" max="6331" width="10.69140625" style="402" customWidth="1"/>
    <col min="6332" max="6332" width="13.3046875" style="402" customWidth="1"/>
    <col min="6333" max="6333" width="14.07421875" style="402" customWidth="1"/>
    <col min="6334" max="6334" width="19.07421875" style="402" customWidth="1"/>
    <col min="6335" max="6335" width="33.3046875" style="402" customWidth="1"/>
    <col min="6336" max="6336" width="35.3046875" style="402" customWidth="1"/>
    <col min="6337" max="6388" width="8.84375" style="402" customWidth="1"/>
    <col min="6389" max="6389" width="46.69140625" style="402" customWidth="1"/>
    <col min="6390" max="6583" width="8.84375" style="402"/>
    <col min="6584" max="6584" width="4.84375" style="402" customWidth="1"/>
    <col min="6585" max="6585" width="49.84375" style="402" customWidth="1"/>
    <col min="6586" max="6586" width="6.84375" style="402" customWidth="1"/>
    <col min="6587" max="6587" width="10.69140625" style="402" customWidth="1"/>
    <col min="6588" max="6588" width="13.3046875" style="402" customWidth="1"/>
    <col min="6589" max="6589" width="14.07421875" style="402" customWidth="1"/>
    <col min="6590" max="6590" width="19.07421875" style="402" customWidth="1"/>
    <col min="6591" max="6591" width="33.3046875" style="402" customWidth="1"/>
    <col min="6592" max="6592" width="35.3046875" style="402" customWidth="1"/>
    <col min="6593" max="6644" width="8.84375" style="402" customWidth="1"/>
    <col min="6645" max="6645" width="46.69140625" style="402" customWidth="1"/>
    <col min="6646" max="6839" width="8.84375" style="402"/>
    <col min="6840" max="6840" width="4.84375" style="402" customWidth="1"/>
    <col min="6841" max="6841" width="49.84375" style="402" customWidth="1"/>
    <col min="6842" max="6842" width="6.84375" style="402" customWidth="1"/>
    <col min="6843" max="6843" width="10.69140625" style="402" customWidth="1"/>
    <col min="6844" max="6844" width="13.3046875" style="402" customWidth="1"/>
    <col min="6845" max="6845" width="14.07421875" style="402" customWidth="1"/>
    <col min="6846" max="6846" width="19.07421875" style="402" customWidth="1"/>
    <col min="6847" max="6847" width="33.3046875" style="402" customWidth="1"/>
    <col min="6848" max="6848" width="35.3046875" style="402" customWidth="1"/>
    <col min="6849" max="6900" width="8.84375" style="402" customWidth="1"/>
    <col min="6901" max="6901" width="46.69140625" style="402" customWidth="1"/>
    <col min="6902" max="7095" width="8.84375" style="402"/>
    <col min="7096" max="7096" width="4.84375" style="402" customWidth="1"/>
    <col min="7097" max="7097" width="49.84375" style="402" customWidth="1"/>
    <col min="7098" max="7098" width="6.84375" style="402" customWidth="1"/>
    <col min="7099" max="7099" width="10.69140625" style="402" customWidth="1"/>
    <col min="7100" max="7100" width="13.3046875" style="402" customWidth="1"/>
    <col min="7101" max="7101" width="14.07421875" style="402" customWidth="1"/>
    <col min="7102" max="7102" width="19.07421875" style="402" customWidth="1"/>
    <col min="7103" max="7103" width="33.3046875" style="402" customWidth="1"/>
    <col min="7104" max="7104" width="35.3046875" style="402" customWidth="1"/>
    <col min="7105" max="7156" width="8.84375" style="402" customWidth="1"/>
    <col min="7157" max="7157" width="46.69140625" style="402" customWidth="1"/>
    <col min="7158" max="7351" width="8.84375" style="402"/>
    <col min="7352" max="7352" width="4.84375" style="402" customWidth="1"/>
    <col min="7353" max="7353" width="49.84375" style="402" customWidth="1"/>
    <col min="7354" max="7354" width="6.84375" style="402" customWidth="1"/>
    <col min="7355" max="7355" width="10.69140625" style="402" customWidth="1"/>
    <col min="7356" max="7356" width="13.3046875" style="402" customWidth="1"/>
    <col min="7357" max="7357" width="14.07421875" style="402" customWidth="1"/>
    <col min="7358" max="7358" width="19.07421875" style="402" customWidth="1"/>
    <col min="7359" max="7359" width="33.3046875" style="402" customWidth="1"/>
    <col min="7360" max="7360" width="35.3046875" style="402" customWidth="1"/>
    <col min="7361" max="7412" width="8.84375" style="402" customWidth="1"/>
    <col min="7413" max="7413" width="46.69140625" style="402" customWidth="1"/>
    <col min="7414" max="7607" width="8.84375" style="402"/>
    <col min="7608" max="7608" width="4.84375" style="402" customWidth="1"/>
    <col min="7609" max="7609" width="49.84375" style="402" customWidth="1"/>
    <col min="7610" max="7610" width="6.84375" style="402" customWidth="1"/>
    <col min="7611" max="7611" width="10.69140625" style="402" customWidth="1"/>
    <col min="7612" max="7612" width="13.3046875" style="402" customWidth="1"/>
    <col min="7613" max="7613" width="14.07421875" style="402" customWidth="1"/>
    <col min="7614" max="7614" width="19.07421875" style="402" customWidth="1"/>
    <col min="7615" max="7615" width="33.3046875" style="402" customWidth="1"/>
    <col min="7616" max="7616" width="35.3046875" style="402" customWidth="1"/>
    <col min="7617" max="7668" width="8.84375" style="402" customWidth="1"/>
    <col min="7669" max="7669" width="46.69140625" style="402" customWidth="1"/>
    <col min="7670" max="7863" width="8.84375" style="402"/>
    <col min="7864" max="7864" width="4.84375" style="402" customWidth="1"/>
    <col min="7865" max="7865" width="49.84375" style="402" customWidth="1"/>
    <col min="7866" max="7866" width="6.84375" style="402" customWidth="1"/>
    <col min="7867" max="7867" width="10.69140625" style="402" customWidth="1"/>
    <col min="7868" max="7868" width="13.3046875" style="402" customWidth="1"/>
    <col min="7869" max="7869" width="14.07421875" style="402" customWidth="1"/>
    <col min="7870" max="7870" width="19.07421875" style="402" customWidth="1"/>
    <col min="7871" max="7871" width="33.3046875" style="402" customWidth="1"/>
    <col min="7872" max="7872" width="35.3046875" style="402" customWidth="1"/>
    <col min="7873" max="7924" width="8.84375" style="402" customWidth="1"/>
    <col min="7925" max="7925" width="46.69140625" style="402" customWidth="1"/>
    <col min="7926" max="8119" width="8.84375" style="402"/>
    <col min="8120" max="8120" width="4.84375" style="402" customWidth="1"/>
    <col min="8121" max="8121" width="49.84375" style="402" customWidth="1"/>
    <col min="8122" max="8122" width="6.84375" style="402" customWidth="1"/>
    <col min="8123" max="8123" width="10.69140625" style="402" customWidth="1"/>
    <col min="8124" max="8124" width="13.3046875" style="402" customWidth="1"/>
    <col min="8125" max="8125" width="14.07421875" style="402" customWidth="1"/>
    <col min="8126" max="8126" width="19.07421875" style="402" customWidth="1"/>
    <col min="8127" max="8127" width="33.3046875" style="402" customWidth="1"/>
    <col min="8128" max="8128" width="35.3046875" style="402" customWidth="1"/>
    <col min="8129" max="8180" width="8.84375" style="402" customWidth="1"/>
    <col min="8181" max="8181" width="46.69140625" style="402" customWidth="1"/>
    <col min="8182" max="8375" width="8.84375" style="402"/>
    <col min="8376" max="8376" width="4.84375" style="402" customWidth="1"/>
    <col min="8377" max="8377" width="49.84375" style="402" customWidth="1"/>
    <col min="8378" max="8378" width="6.84375" style="402" customWidth="1"/>
    <col min="8379" max="8379" width="10.69140625" style="402" customWidth="1"/>
    <col min="8380" max="8380" width="13.3046875" style="402" customWidth="1"/>
    <col min="8381" max="8381" width="14.07421875" style="402" customWidth="1"/>
    <col min="8382" max="8382" width="19.07421875" style="402" customWidth="1"/>
    <col min="8383" max="8383" width="33.3046875" style="402" customWidth="1"/>
    <col min="8384" max="8384" width="35.3046875" style="402" customWidth="1"/>
    <col min="8385" max="8436" width="8.84375" style="402" customWidth="1"/>
    <col min="8437" max="8437" width="46.69140625" style="402" customWidth="1"/>
    <col min="8438" max="8631" width="8.84375" style="402"/>
    <col min="8632" max="8632" width="4.84375" style="402" customWidth="1"/>
    <col min="8633" max="8633" width="49.84375" style="402" customWidth="1"/>
    <col min="8634" max="8634" width="6.84375" style="402" customWidth="1"/>
    <col min="8635" max="8635" width="10.69140625" style="402" customWidth="1"/>
    <col min="8636" max="8636" width="13.3046875" style="402" customWidth="1"/>
    <col min="8637" max="8637" width="14.07421875" style="402" customWidth="1"/>
    <col min="8638" max="8638" width="19.07421875" style="402" customWidth="1"/>
    <col min="8639" max="8639" width="33.3046875" style="402" customWidth="1"/>
    <col min="8640" max="8640" width="35.3046875" style="402" customWidth="1"/>
    <col min="8641" max="8692" width="8.84375" style="402" customWidth="1"/>
    <col min="8693" max="8693" width="46.69140625" style="402" customWidth="1"/>
    <col min="8694" max="8887" width="8.84375" style="402"/>
    <col min="8888" max="8888" width="4.84375" style="402" customWidth="1"/>
    <col min="8889" max="8889" width="49.84375" style="402" customWidth="1"/>
    <col min="8890" max="8890" width="6.84375" style="402" customWidth="1"/>
    <col min="8891" max="8891" width="10.69140625" style="402" customWidth="1"/>
    <col min="8892" max="8892" width="13.3046875" style="402" customWidth="1"/>
    <col min="8893" max="8893" width="14.07421875" style="402" customWidth="1"/>
    <col min="8894" max="8894" width="19.07421875" style="402" customWidth="1"/>
    <col min="8895" max="8895" width="33.3046875" style="402" customWidth="1"/>
    <col min="8896" max="8896" width="35.3046875" style="402" customWidth="1"/>
    <col min="8897" max="8948" width="8.84375" style="402" customWidth="1"/>
    <col min="8949" max="8949" width="46.69140625" style="402" customWidth="1"/>
    <col min="8950" max="9143" width="8.84375" style="402"/>
    <col min="9144" max="9144" width="4.84375" style="402" customWidth="1"/>
    <col min="9145" max="9145" width="49.84375" style="402" customWidth="1"/>
    <col min="9146" max="9146" width="6.84375" style="402" customWidth="1"/>
    <col min="9147" max="9147" width="10.69140625" style="402" customWidth="1"/>
    <col min="9148" max="9148" width="13.3046875" style="402" customWidth="1"/>
    <col min="9149" max="9149" width="14.07421875" style="402" customWidth="1"/>
    <col min="9150" max="9150" width="19.07421875" style="402" customWidth="1"/>
    <col min="9151" max="9151" width="33.3046875" style="402" customWidth="1"/>
    <col min="9152" max="9152" width="35.3046875" style="402" customWidth="1"/>
    <col min="9153" max="9204" width="8.84375" style="402" customWidth="1"/>
    <col min="9205" max="9205" width="46.69140625" style="402" customWidth="1"/>
    <col min="9206" max="9399" width="8.84375" style="402"/>
    <col min="9400" max="9400" width="4.84375" style="402" customWidth="1"/>
    <col min="9401" max="9401" width="49.84375" style="402" customWidth="1"/>
    <col min="9402" max="9402" width="6.84375" style="402" customWidth="1"/>
    <col min="9403" max="9403" width="10.69140625" style="402" customWidth="1"/>
    <col min="9404" max="9404" width="13.3046875" style="402" customWidth="1"/>
    <col min="9405" max="9405" width="14.07421875" style="402" customWidth="1"/>
    <col min="9406" max="9406" width="19.07421875" style="402" customWidth="1"/>
    <col min="9407" max="9407" width="33.3046875" style="402" customWidth="1"/>
    <col min="9408" max="9408" width="35.3046875" style="402" customWidth="1"/>
    <col min="9409" max="9460" width="8.84375" style="402" customWidth="1"/>
    <col min="9461" max="9461" width="46.69140625" style="402" customWidth="1"/>
    <col min="9462" max="9655" width="8.84375" style="402"/>
    <col min="9656" max="9656" width="4.84375" style="402" customWidth="1"/>
    <col min="9657" max="9657" width="49.84375" style="402" customWidth="1"/>
    <col min="9658" max="9658" width="6.84375" style="402" customWidth="1"/>
    <col min="9659" max="9659" width="10.69140625" style="402" customWidth="1"/>
    <col min="9660" max="9660" width="13.3046875" style="402" customWidth="1"/>
    <col min="9661" max="9661" width="14.07421875" style="402" customWidth="1"/>
    <col min="9662" max="9662" width="19.07421875" style="402" customWidth="1"/>
    <col min="9663" max="9663" width="33.3046875" style="402" customWidth="1"/>
    <col min="9664" max="9664" width="35.3046875" style="402" customWidth="1"/>
    <col min="9665" max="9716" width="8.84375" style="402" customWidth="1"/>
    <col min="9717" max="9717" width="46.69140625" style="402" customWidth="1"/>
    <col min="9718" max="9911" width="8.84375" style="402"/>
    <col min="9912" max="9912" width="4.84375" style="402" customWidth="1"/>
    <col min="9913" max="9913" width="49.84375" style="402" customWidth="1"/>
    <col min="9914" max="9914" width="6.84375" style="402" customWidth="1"/>
    <col min="9915" max="9915" width="10.69140625" style="402" customWidth="1"/>
    <col min="9916" max="9916" width="13.3046875" style="402" customWidth="1"/>
    <col min="9917" max="9917" width="14.07421875" style="402" customWidth="1"/>
    <col min="9918" max="9918" width="19.07421875" style="402" customWidth="1"/>
    <col min="9919" max="9919" width="33.3046875" style="402" customWidth="1"/>
    <col min="9920" max="9920" width="35.3046875" style="402" customWidth="1"/>
    <col min="9921" max="9972" width="8.84375" style="402" customWidth="1"/>
    <col min="9973" max="9973" width="46.69140625" style="402" customWidth="1"/>
    <col min="9974" max="10167" width="8.84375" style="402"/>
    <col min="10168" max="10168" width="4.84375" style="402" customWidth="1"/>
    <col min="10169" max="10169" width="49.84375" style="402" customWidth="1"/>
    <col min="10170" max="10170" width="6.84375" style="402" customWidth="1"/>
    <col min="10171" max="10171" width="10.69140625" style="402" customWidth="1"/>
    <col min="10172" max="10172" width="13.3046875" style="402" customWidth="1"/>
    <col min="10173" max="10173" width="14.07421875" style="402" customWidth="1"/>
    <col min="10174" max="10174" width="19.07421875" style="402" customWidth="1"/>
    <col min="10175" max="10175" width="33.3046875" style="402" customWidth="1"/>
    <col min="10176" max="10176" width="35.3046875" style="402" customWidth="1"/>
    <col min="10177" max="10228" width="8.84375" style="402" customWidth="1"/>
    <col min="10229" max="10229" width="46.69140625" style="402" customWidth="1"/>
    <col min="10230" max="10423" width="8.84375" style="402"/>
    <col min="10424" max="10424" width="4.84375" style="402" customWidth="1"/>
    <col min="10425" max="10425" width="49.84375" style="402" customWidth="1"/>
    <col min="10426" max="10426" width="6.84375" style="402" customWidth="1"/>
    <col min="10427" max="10427" width="10.69140625" style="402" customWidth="1"/>
    <col min="10428" max="10428" width="13.3046875" style="402" customWidth="1"/>
    <col min="10429" max="10429" width="14.07421875" style="402" customWidth="1"/>
    <col min="10430" max="10430" width="19.07421875" style="402" customWidth="1"/>
    <col min="10431" max="10431" width="33.3046875" style="402" customWidth="1"/>
    <col min="10432" max="10432" width="35.3046875" style="402" customWidth="1"/>
    <col min="10433" max="10484" width="8.84375" style="402" customWidth="1"/>
    <col min="10485" max="10485" width="46.69140625" style="402" customWidth="1"/>
    <col min="10486" max="10679" width="8.84375" style="402"/>
    <col min="10680" max="10680" width="4.84375" style="402" customWidth="1"/>
    <col min="10681" max="10681" width="49.84375" style="402" customWidth="1"/>
    <col min="10682" max="10682" width="6.84375" style="402" customWidth="1"/>
    <col min="10683" max="10683" width="10.69140625" style="402" customWidth="1"/>
    <col min="10684" max="10684" width="13.3046875" style="402" customWidth="1"/>
    <col min="10685" max="10685" width="14.07421875" style="402" customWidth="1"/>
    <col min="10686" max="10686" width="19.07421875" style="402" customWidth="1"/>
    <col min="10687" max="10687" width="33.3046875" style="402" customWidth="1"/>
    <col min="10688" max="10688" width="35.3046875" style="402" customWidth="1"/>
    <col min="10689" max="10740" width="8.84375" style="402" customWidth="1"/>
    <col min="10741" max="10741" width="46.69140625" style="402" customWidth="1"/>
    <col min="10742" max="10935" width="8.84375" style="402"/>
    <col min="10936" max="10936" width="4.84375" style="402" customWidth="1"/>
    <col min="10937" max="10937" width="49.84375" style="402" customWidth="1"/>
    <col min="10938" max="10938" width="6.84375" style="402" customWidth="1"/>
    <col min="10939" max="10939" width="10.69140625" style="402" customWidth="1"/>
    <col min="10940" max="10940" width="13.3046875" style="402" customWidth="1"/>
    <col min="10941" max="10941" width="14.07421875" style="402" customWidth="1"/>
    <col min="10942" max="10942" width="19.07421875" style="402" customWidth="1"/>
    <col min="10943" max="10943" width="33.3046875" style="402" customWidth="1"/>
    <col min="10944" max="10944" width="35.3046875" style="402" customWidth="1"/>
    <col min="10945" max="10996" width="8.84375" style="402" customWidth="1"/>
    <col min="10997" max="10997" width="46.69140625" style="402" customWidth="1"/>
    <col min="10998" max="11191" width="8.84375" style="402"/>
    <col min="11192" max="11192" width="4.84375" style="402" customWidth="1"/>
    <col min="11193" max="11193" width="49.84375" style="402" customWidth="1"/>
    <col min="11194" max="11194" width="6.84375" style="402" customWidth="1"/>
    <col min="11195" max="11195" width="10.69140625" style="402" customWidth="1"/>
    <col min="11196" max="11196" width="13.3046875" style="402" customWidth="1"/>
    <col min="11197" max="11197" width="14.07421875" style="402" customWidth="1"/>
    <col min="11198" max="11198" width="19.07421875" style="402" customWidth="1"/>
    <col min="11199" max="11199" width="33.3046875" style="402" customWidth="1"/>
    <col min="11200" max="11200" width="35.3046875" style="402" customWidth="1"/>
    <col min="11201" max="11252" width="8.84375" style="402" customWidth="1"/>
    <col min="11253" max="11253" width="46.69140625" style="402" customWidth="1"/>
    <col min="11254" max="11447" width="8.84375" style="402"/>
    <col min="11448" max="11448" width="4.84375" style="402" customWidth="1"/>
    <col min="11449" max="11449" width="49.84375" style="402" customWidth="1"/>
    <col min="11450" max="11450" width="6.84375" style="402" customWidth="1"/>
    <col min="11451" max="11451" width="10.69140625" style="402" customWidth="1"/>
    <col min="11452" max="11452" width="13.3046875" style="402" customWidth="1"/>
    <col min="11453" max="11453" width="14.07421875" style="402" customWidth="1"/>
    <col min="11454" max="11454" width="19.07421875" style="402" customWidth="1"/>
    <col min="11455" max="11455" width="33.3046875" style="402" customWidth="1"/>
    <col min="11456" max="11456" width="35.3046875" style="402" customWidth="1"/>
    <col min="11457" max="11508" width="8.84375" style="402" customWidth="1"/>
    <col min="11509" max="11509" width="46.69140625" style="402" customWidth="1"/>
    <col min="11510" max="11703" width="8.84375" style="402"/>
    <col min="11704" max="11704" width="4.84375" style="402" customWidth="1"/>
    <col min="11705" max="11705" width="49.84375" style="402" customWidth="1"/>
    <col min="11706" max="11706" width="6.84375" style="402" customWidth="1"/>
    <col min="11707" max="11707" width="10.69140625" style="402" customWidth="1"/>
    <col min="11708" max="11708" width="13.3046875" style="402" customWidth="1"/>
    <col min="11709" max="11709" width="14.07421875" style="402" customWidth="1"/>
    <col min="11710" max="11710" width="19.07421875" style="402" customWidth="1"/>
    <col min="11711" max="11711" width="33.3046875" style="402" customWidth="1"/>
    <col min="11712" max="11712" width="35.3046875" style="402" customWidth="1"/>
    <col min="11713" max="11764" width="8.84375" style="402" customWidth="1"/>
    <col min="11765" max="11765" width="46.69140625" style="402" customWidth="1"/>
    <col min="11766" max="11959" width="8.84375" style="402"/>
    <col min="11960" max="11960" width="4.84375" style="402" customWidth="1"/>
    <col min="11961" max="11961" width="49.84375" style="402" customWidth="1"/>
    <col min="11962" max="11962" width="6.84375" style="402" customWidth="1"/>
    <col min="11963" max="11963" width="10.69140625" style="402" customWidth="1"/>
    <col min="11964" max="11964" width="13.3046875" style="402" customWidth="1"/>
    <col min="11965" max="11965" width="14.07421875" style="402" customWidth="1"/>
    <col min="11966" max="11966" width="19.07421875" style="402" customWidth="1"/>
    <col min="11967" max="11967" width="33.3046875" style="402" customWidth="1"/>
    <col min="11968" max="11968" width="35.3046875" style="402" customWidth="1"/>
    <col min="11969" max="12020" width="8.84375" style="402" customWidth="1"/>
    <col min="12021" max="12021" width="46.69140625" style="402" customWidth="1"/>
    <col min="12022" max="12215" width="8.84375" style="402"/>
    <col min="12216" max="12216" width="4.84375" style="402" customWidth="1"/>
    <col min="12217" max="12217" width="49.84375" style="402" customWidth="1"/>
    <col min="12218" max="12218" width="6.84375" style="402" customWidth="1"/>
    <col min="12219" max="12219" width="10.69140625" style="402" customWidth="1"/>
    <col min="12220" max="12220" width="13.3046875" style="402" customWidth="1"/>
    <col min="12221" max="12221" width="14.07421875" style="402" customWidth="1"/>
    <col min="12222" max="12222" width="19.07421875" style="402" customWidth="1"/>
    <col min="12223" max="12223" width="33.3046875" style="402" customWidth="1"/>
    <col min="12224" max="12224" width="35.3046875" style="402" customWidth="1"/>
    <col min="12225" max="12276" width="8.84375" style="402" customWidth="1"/>
    <col min="12277" max="12277" width="46.69140625" style="402" customWidth="1"/>
    <col min="12278" max="12471" width="8.84375" style="402"/>
    <col min="12472" max="12472" width="4.84375" style="402" customWidth="1"/>
    <col min="12473" max="12473" width="49.84375" style="402" customWidth="1"/>
    <col min="12474" max="12474" width="6.84375" style="402" customWidth="1"/>
    <col min="12475" max="12475" width="10.69140625" style="402" customWidth="1"/>
    <col min="12476" max="12476" width="13.3046875" style="402" customWidth="1"/>
    <col min="12477" max="12477" width="14.07421875" style="402" customWidth="1"/>
    <col min="12478" max="12478" width="19.07421875" style="402" customWidth="1"/>
    <col min="12479" max="12479" width="33.3046875" style="402" customWidth="1"/>
    <col min="12480" max="12480" width="35.3046875" style="402" customWidth="1"/>
    <col min="12481" max="12532" width="8.84375" style="402" customWidth="1"/>
    <col min="12533" max="12533" width="46.69140625" style="402" customWidth="1"/>
    <col min="12534" max="12727" width="8.84375" style="402"/>
    <col min="12728" max="12728" width="4.84375" style="402" customWidth="1"/>
    <col min="12729" max="12729" width="49.84375" style="402" customWidth="1"/>
    <col min="12730" max="12730" width="6.84375" style="402" customWidth="1"/>
    <col min="12731" max="12731" width="10.69140625" style="402" customWidth="1"/>
    <col min="12732" max="12732" width="13.3046875" style="402" customWidth="1"/>
    <col min="12733" max="12733" width="14.07421875" style="402" customWidth="1"/>
    <col min="12734" max="12734" width="19.07421875" style="402" customWidth="1"/>
    <col min="12735" max="12735" width="33.3046875" style="402" customWidth="1"/>
    <col min="12736" max="12736" width="35.3046875" style="402" customWidth="1"/>
    <col min="12737" max="12788" width="8.84375" style="402" customWidth="1"/>
    <col min="12789" max="12789" width="46.69140625" style="402" customWidth="1"/>
    <col min="12790" max="12983" width="8.84375" style="402"/>
    <col min="12984" max="12984" width="4.84375" style="402" customWidth="1"/>
    <col min="12985" max="12985" width="49.84375" style="402" customWidth="1"/>
    <col min="12986" max="12986" width="6.84375" style="402" customWidth="1"/>
    <col min="12987" max="12987" width="10.69140625" style="402" customWidth="1"/>
    <col min="12988" max="12988" width="13.3046875" style="402" customWidth="1"/>
    <col min="12989" max="12989" width="14.07421875" style="402" customWidth="1"/>
    <col min="12990" max="12990" width="19.07421875" style="402" customWidth="1"/>
    <col min="12991" max="12991" width="33.3046875" style="402" customWidth="1"/>
    <col min="12992" max="12992" width="35.3046875" style="402" customWidth="1"/>
    <col min="12993" max="13044" width="8.84375" style="402" customWidth="1"/>
    <col min="13045" max="13045" width="46.69140625" style="402" customWidth="1"/>
    <col min="13046" max="13239" width="8.84375" style="402"/>
    <col min="13240" max="13240" width="4.84375" style="402" customWidth="1"/>
    <col min="13241" max="13241" width="49.84375" style="402" customWidth="1"/>
    <col min="13242" max="13242" width="6.84375" style="402" customWidth="1"/>
    <col min="13243" max="13243" width="10.69140625" style="402" customWidth="1"/>
    <col min="13244" max="13244" width="13.3046875" style="402" customWidth="1"/>
    <col min="13245" max="13245" width="14.07421875" style="402" customWidth="1"/>
    <col min="13246" max="13246" width="19.07421875" style="402" customWidth="1"/>
    <col min="13247" max="13247" width="33.3046875" style="402" customWidth="1"/>
    <col min="13248" max="13248" width="35.3046875" style="402" customWidth="1"/>
    <col min="13249" max="13300" width="8.84375" style="402" customWidth="1"/>
    <col min="13301" max="13301" width="46.69140625" style="402" customWidth="1"/>
    <col min="13302" max="13495" width="8.84375" style="402"/>
    <col min="13496" max="13496" width="4.84375" style="402" customWidth="1"/>
    <col min="13497" max="13497" width="49.84375" style="402" customWidth="1"/>
    <col min="13498" max="13498" width="6.84375" style="402" customWidth="1"/>
    <col min="13499" max="13499" width="10.69140625" style="402" customWidth="1"/>
    <col min="13500" max="13500" width="13.3046875" style="402" customWidth="1"/>
    <col min="13501" max="13501" width="14.07421875" style="402" customWidth="1"/>
    <col min="13502" max="13502" width="19.07421875" style="402" customWidth="1"/>
    <col min="13503" max="13503" width="33.3046875" style="402" customWidth="1"/>
    <col min="13504" max="13504" width="35.3046875" style="402" customWidth="1"/>
    <col min="13505" max="13556" width="8.84375" style="402" customWidth="1"/>
    <col min="13557" max="13557" width="46.69140625" style="402" customWidth="1"/>
    <col min="13558" max="13751" width="8.84375" style="402"/>
    <col min="13752" max="13752" width="4.84375" style="402" customWidth="1"/>
    <col min="13753" max="13753" width="49.84375" style="402" customWidth="1"/>
    <col min="13754" max="13754" width="6.84375" style="402" customWidth="1"/>
    <col min="13755" max="13755" width="10.69140625" style="402" customWidth="1"/>
    <col min="13756" max="13756" width="13.3046875" style="402" customWidth="1"/>
    <col min="13757" max="13757" width="14.07421875" style="402" customWidth="1"/>
    <col min="13758" max="13758" width="19.07421875" style="402" customWidth="1"/>
    <col min="13759" max="13759" width="33.3046875" style="402" customWidth="1"/>
    <col min="13760" max="13760" width="35.3046875" style="402" customWidth="1"/>
    <col min="13761" max="13812" width="8.84375" style="402" customWidth="1"/>
    <col min="13813" max="13813" width="46.69140625" style="402" customWidth="1"/>
    <col min="13814" max="14007" width="8.84375" style="402"/>
    <col min="14008" max="14008" width="4.84375" style="402" customWidth="1"/>
    <col min="14009" max="14009" width="49.84375" style="402" customWidth="1"/>
    <col min="14010" max="14010" width="6.84375" style="402" customWidth="1"/>
    <col min="14011" max="14011" width="10.69140625" style="402" customWidth="1"/>
    <col min="14012" max="14012" width="13.3046875" style="402" customWidth="1"/>
    <col min="14013" max="14013" width="14.07421875" style="402" customWidth="1"/>
    <col min="14014" max="14014" width="19.07421875" style="402" customWidth="1"/>
    <col min="14015" max="14015" width="33.3046875" style="402" customWidth="1"/>
    <col min="14016" max="14016" width="35.3046875" style="402" customWidth="1"/>
    <col min="14017" max="14068" width="8.84375" style="402" customWidth="1"/>
    <col min="14069" max="14069" width="46.69140625" style="402" customWidth="1"/>
    <col min="14070" max="14263" width="8.84375" style="402"/>
    <col min="14264" max="14264" width="4.84375" style="402" customWidth="1"/>
    <col min="14265" max="14265" width="49.84375" style="402" customWidth="1"/>
    <col min="14266" max="14266" width="6.84375" style="402" customWidth="1"/>
    <col min="14267" max="14267" width="10.69140625" style="402" customWidth="1"/>
    <col min="14268" max="14268" width="13.3046875" style="402" customWidth="1"/>
    <col min="14269" max="14269" width="14.07421875" style="402" customWidth="1"/>
    <col min="14270" max="14270" width="19.07421875" style="402" customWidth="1"/>
    <col min="14271" max="14271" width="33.3046875" style="402" customWidth="1"/>
    <col min="14272" max="14272" width="35.3046875" style="402" customWidth="1"/>
    <col min="14273" max="14324" width="8.84375" style="402" customWidth="1"/>
    <col min="14325" max="14325" width="46.69140625" style="402" customWidth="1"/>
    <col min="14326" max="14519" width="8.84375" style="402"/>
    <col min="14520" max="14520" width="4.84375" style="402" customWidth="1"/>
    <col min="14521" max="14521" width="49.84375" style="402" customWidth="1"/>
    <col min="14522" max="14522" width="6.84375" style="402" customWidth="1"/>
    <col min="14523" max="14523" width="10.69140625" style="402" customWidth="1"/>
    <col min="14524" max="14524" width="13.3046875" style="402" customWidth="1"/>
    <col min="14525" max="14525" width="14.07421875" style="402" customWidth="1"/>
    <col min="14526" max="14526" width="19.07421875" style="402" customWidth="1"/>
    <col min="14527" max="14527" width="33.3046875" style="402" customWidth="1"/>
    <col min="14528" max="14528" width="35.3046875" style="402" customWidth="1"/>
    <col min="14529" max="14580" width="8.84375" style="402" customWidth="1"/>
    <col min="14581" max="14581" width="46.69140625" style="402" customWidth="1"/>
    <col min="14582" max="14775" width="8.84375" style="402"/>
    <col min="14776" max="14776" width="4.84375" style="402" customWidth="1"/>
    <col min="14777" max="14777" width="49.84375" style="402" customWidth="1"/>
    <col min="14778" max="14778" width="6.84375" style="402" customWidth="1"/>
    <col min="14779" max="14779" width="10.69140625" style="402" customWidth="1"/>
    <col min="14780" max="14780" width="13.3046875" style="402" customWidth="1"/>
    <col min="14781" max="14781" width="14.07421875" style="402" customWidth="1"/>
    <col min="14782" max="14782" width="19.07421875" style="402" customWidth="1"/>
    <col min="14783" max="14783" width="33.3046875" style="402" customWidth="1"/>
    <col min="14784" max="14784" width="35.3046875" style="402" customWidth="1"/>
    <col min="14785" max="14836" width="8.84375" style="402" customWidth="1"/>
    <col min="14837" max="14837" width="46.69140625" style="402" customWidth="1"/>
    <col min="14838" max="15031" width="8.84375" style="402"/>
    <col min="15032" max="15032" width="4.84375" style="402" customWidth="1"/>
    <col min="15033" max="15033" width="49.84375" style="402" customWidth="1"/>
    <col min="15034" max="15034" width="6.84375" style="402" customWidth="1"/>
    <col min="15035" max="15035" width="10.69140625" style="402" customWidth="1"/>
    <col min="15036" max="15036" width="13.3046875" style="402" customWidth="1"/>
    <col min="15037" max="15037" width="14.07421875" style="402" customWidth="1"/>
    <col min="15038" max="15038" width="19.07421875" style="402" customWidth="1"/>
    <col min="15039" max="15039" width="33.3046875" style="402" customWidth="1"/>
    <col min="15040" max="15040" width="35.3046875" style="402" customWidth="1"/>
    <col min="15041" max="15092" width="8.84375" style="402" customWidth="1"/>
    <col min="15093" max="15093" width="46.69140625" style="402" customWidth="1"/>
    <col min="15094" max="15287" width="8.84375" style="402"/>
    <col min="15288" max="15288" width="4.84375" style="402" customWidth="1"/>
    <col min="15289" max="15289" width="49.84375" style="402" customWidth="1"/>
    <col min="15290" max="15290" width="6.84375" style="402" customWidth="1"/>
    <col min="15291" max="15291" width="10.69140625" style="402" customWidth="1"/>
    <col min="15292" max="15292" width="13.3046875" style="402" customWidth="1"/>
    <col min="15293" max="15293" width="14.07421875" style="402" customWidth="1"/>
    <col min="15294" max="15294" width="19.07421875" style="402" customWidth="1"/>
    <col min="15295" max="15295" width="33.3046875" style="402" customWidth="1"/>
    <col min="15296" max="15296" width="35.3046875" style="402" customWidth="1"/>
    <col min="15297" max="15348" width="8.84375" style="402" customWidth="1"/>
    <col min="15349" max="15349" width="46.69140625" style="402" customWidth="1"/>
    <col min="15350" max="15543" width="8.84375" style="402"/>
    <col min="15544" max="15544" width="4.84375" style="402" customWidth="1"/>
    <col min="15545" max="15545" width="49.84375" style="402" customWidth="1"/>
    <col min="15546" max="15546" width="6.84375" style="402" customWidth="1"/>
    <col min="15547" max="15547" width="10.69140625" style="402" customWidth="1"/>
    <col min="15548" max="15548" width="13.3046875" style="402" customWidth="1"/>
    <col min="15549" max="15549" width="14.07421875" style="402" customWidth="1"/>
    <col min="15550" max="15550" width="19.07421875" style="402" customWidth="1"/>
    <col min="15551" max="15551" width="33.3046875" style="402" customWidth="1"/>
    <col min="15552" max="15552" width="35.3046875" style="402" customWidth="1"/>
    <col min="15553" max="15604" width="8.84375" style="402" customWidth="1"/>
    <col min="15605" max="15605" width="46.69140625" style="402" customWidth="1"/>
    <col min="15606" max="15799" width="8.84375" style="402"/>
    <col min="15800" max="15800" width="4.84375" style="402" customWidth="1"/>
    <col min="15801" max="15801" width="49.84375" style="402" customWidth="1"/>
    <col min="15802" max="15802" width="6.84375" style="402" customWidth="1"/>
    <col min="15803" max="15803" width="10.69140625" style="402" customWidth="1"/>
    <col min="15804" max="15804" width="13.3046875" style="402" customWidth="1"/>
    <col min="15805" max="15805" width="14.07421875" style="402" customWidth="1"/>
    <col min="15806" max="15806" width="19.07421875" style="402" customWidth="1"/>
    <col min="15807" max="15807" width="33.3046875" style="402" customWidth="1"/>
    <col min="15808" max="15808" width="35.3046875" style="402" customWidth="1"/>
    <col min="15809" max="15860" width="8.84375" style="402" customWidth="1"/>
    <col min="15861" max="15861" width="46.69140625" style="402" customWidth="1"/>
    <col min="15862" max="16055" width="8.84375" style="402"/>
    <col min="16056" max="16056" width="4.84375" style="402" customWidth="1"/>
    <col min="16057" max="16057" width="49.84375" style="402" customWidth="1"/>
    <col min="16058" max="16058" width="6.84375" style="402" customWidth="1"/>
    <col min="16059" max="16059" width="10.69140625" style="402" customWidth="1"/>
    <col min="16060" max="16060" width="13.3046875" style="402" customWidth="1"/>
    <col min="16061" max="16061" width="14.07421875" style="402" customWidth="1"/>
    <col min="16062" max="16062" width="19.07421875" style="402" customWidth="1"/>
    <col min="16063" max="16063" width="33.3046875" style="402" customWidth="1"/>
    <col min="16064" max="16064" width="35.3046875" style="402" customWidth="1"/>
    <col min="16065" max="16116" width="8.84375" style="402" customWidth="1"/>
    <col min="16117" max="16117" width="46.69140625" style="402" customWidth="1"/>
    <col min="16118" max="16384" width="8.84375" style="402"/>
  </cols>
  <sheetData>
    <row r="1" spans="1:8" ht="17.5">
      <c r="A1" s="1017"/>
      <c r="B1" s="1017"/>
      <c r="C1" s="1017"/>
      <c r="D1" s="1017"/>
      <c r="E1" s="1017"/>
      <c r="F1" s="1017"/>
      <c r="G1" s="1017"/>
    </row>
    <row r="2" spans="1:8" ht="36" customHeight="1">
      <c r="A2" s="1018" t="s">
        <v>1160</v>
      </c>
      <c r="B2" s="1018"/>
      <c r="C2" s="1018"/>
      <c r="D2" s="1018"/>
      <c r="E2" s="1018"/>
      <c r="F2" s="1018"/>
      <c r="G2" s="1018"/>
    </row>
    <row r="3" spans="1:8" ht="16.5">
      <c r="A3" s="1019"/>
      <c r="B3" s="1019"/>
      <c r="C3" s="1019"/>
      <c r="D3" s="1019"/>
      <c r="E3" s="1019"/>
      <c r="F3" s="1019"/>
      <c r="G3" s="1019"/>
    </row>
    <row r="4" spans="1:8" s="601" customFormat="1" ht="45">
      <c r="A4" s="807" t="s">
        <v>0</v>
      </c>
      <c r="B4" s="805" t="s">
        <v>240</v>
      </c>
      <c r="C4" s="805" t="s">
        <v>410</v>
      </c>
      <c r="D4" s="805" t="s">
        <v>721</v>
      </c>
      <c r="E4" s="805" t="s">
        <v>722</v>
      </c>
      <c r="F4" s="806" t="s">
        <v>2</v>
      </c>
      <c r="G4" s="806" t="s">
        <v>242</v>
      </c>
    </row>
    <row r="5" spans="1:8" hidden="1">
      <c r="A5" s="366">
        <v>-1</v>
      </c>
      <c r="B5" s="366">
        <v>-2</v>
      </c>
      <c r="C5" s="366">
        <v>-3</v>
      </c>
      <c r="D5" s="366">
        <v>-4</v>
      </c>
      <c r="E5" s="366">
        <v>-5</v>
      </c>
      <c r="F5" s="366">
        <v>-6</v>
      </c>
      <c r="G5" s="367">
        <v>-7</v>
      </c>
    </row>
    <row r="6" spans="1:8" s="589" customFormat="1" ht="16.5">
      <c r="A6" s="602"/>
      <c r="B6" s="603" t="s">
        <v>340</v>
      </c>
      <c r="C6" s="822"/>
      <c r="D6" s="604">
        <f>D7+D9+D10+D32</f>
        <v>924.80820000000006</v>
      </c>
      <c r="E6" s="604">
        <f>E7+E9+E10+E32</f>
        <v>546.29820000000007</v>
      </c>
      <c r="F6" s="603"/>
      <c r="G6" s="603"/>
    </row>
    <row r="7" spans="1:8">
      <c r="A7" s="373" t="s">
        <v>22</v>
      </c>
      <c r="B7" s="374" t="s">
        <v>23</v>
      </c>
      <c r="C7" s="823"/>
      <c r="D7" s="375">
        <f>D8</f>
        <v>0</v>
      </c>
      <c r="E7" s="375">
        <f>E8</f>
        <v>0</v>
      </c>
      <c r="F7" s="357"/>
      <c r="G7" s="376"/>
    </row>
    <row r="8" spans="1:8" hidden="1">
      <c r="A8" s="348"/>
      <c r="B8" s="377"/>
      <c r="C8" s="802"/>
      <c r="D8" s="351"/>
      <c r="E8" s="351"/>
      <c r="F8" s="357"/>
      <c r="G8" s="378"/>
    </row>
    <row r="9" spans="1:8">
      <c r="A9" s="380" t="s">
        <v>24</v>
      </c>
      <c r="B9" s="373" t="s">
        <v>725</v>
      </c>
      <c r="C9" s="605"/>
      <c r="D9" s="370"/>
      <c r="E9" s="370"/>
      <c r="F9" s="371"/>
      <c r="G9" s="382"/>
    </row>
    <row r="10" spans="1:8" ht="30">
      <c r="A10" s="373" t="s">
        <v>26</v>
      </c>
      <c r="B10" s="374" t="s">
        <v>415</v>
      </c>
      <c r="C10" s="823"/>
      <c r="D10" s="370">
        <f>SUM(D11:D31)</f>
        <v>130.12</v>
      </c>
      <c r="E10" s="370">
        <f>SUM(E11:E31)</f>
        <v>113.14</v>
      </c>
      <c r="F10" s="357"/>
      <c r="G10" s="376"/>
    </row>
    <row r="11" spans="1:8" ht="22" customHeight="1">
      <c r="A11" s="348">
        <v>1</v>
      </c>
      <c r="B11" s="349" t="s">
        <v>965</v>
      </c>
      <c r="C11" s="802" t="s">
        <v>16</v>
      </c>
      <c r="D11" s="351">
        <v>0.8</v>
      </c>
      <c r="E11" s="351">
        <v>0.39</v>
      </c>
      <c r="F11" s="357" t="s">
        <v>422</v>
      </c>
      <c r="G11" s="378" t="s">
        <v>829</v>
      </c>
      <c r="H11" s="402">
        <v>2015</v>
      </c>
    </row>
    <row r="12" spans="1:8" ht="31">
      <c r="A12" s="383">
        <v>2</v>
      </c>
      <c r="B12" s="384" t="s">
        <v>728</v>
      </c>
      <c r="C12" s="802" t="s">
        <v>16</v>
      </c>
      <c r="D12" s="351">
        <v>14.84</v>
      </c>
      <c r="E12" s="351">
        <v>14.84</v>
      </c>
      <c r="F12" s="357" t="s">
        <v>265</v>
      </c>
      <c r="G12" s="385"/>
      <c r="H12" s="402">
        <v>2015</v>
      </c>
    </row>
    <row r="13" spans="1:8" ht="21" customHeight="1">
      <c r="A13" s="348">
        <v>3</v>
      </c>
      <c r="B13" s="358" t="s">
        <v>730</v>
      </c>
      <c r="C13" s="802" t="s">
        <v>16</v>
      </c>
      <c r="D13" s="351">
        <v>0.02</v>
      </c>
      <c r="E13" s="351">
        <v>0.02</v>
      </c>
      <c r="F13" s="357" t="s">
        <v>291</v>
      </c>
      <c r="G13" s="379" t="s">
        <v>829</v>
      </c>
      <c r="H13" s="402">
        <v>2015</v>
      </c>
    </row>
    <row r="14" spans="1:8" ht="31">
      <c r="A14" s="383">
        <v>4</v>
      </c>
      <c r="B14" s="349" t="s">
        <v>436</v>
      </c>
      <c r="C14" s="802" t="s">
        <v>96</v>
      </c>
      <c r="D14" s="351">
        <v>0.69</v>
      </c>
      <c r="E14" s="351">
        <v>0.69</v>
      </c>
      <c r="F14" s="357" t="s">
        <v>437</v>
      </c>
      <c r="G14" s="387"/>
      <c r="H14" s="402">
        <v>2015</v>
      </c>
    </row>
    <row r="15" spans="1:8">
      <c r="A15" s="348">
        <v>5</v>
      </c>
      <c r="B15" s="348" t="s">
        <v>453</v>
      </c>
      <c r="C15" s="802" t="s">
        <v>96</v>
      </c>
      <c r="D15" s="351">
        <v>0.13</v>
      </c>
      <c r="E15" s="351">
        <v>0.13</v>
      </c>
      <c r="F15" s="357" t="s">
        <v>454</v>
      </c>
      <c r="G15" s="378"/>
      <c r="H15" s="402">
        <v>2015</v>
      </c>
    </row>
    <row r="16" spans="1:8" ht="20.149999999999999" customHeight="1">
      <c r="A16" s="383">
        <v>6</v>
      </c>
      <c r="B16" s="348" t="s">
        <v>458</v>
      </c>
      <c r="C16" s="802" t="s">
        <v>96</v>
      </c>
      <c r="D16" s="351">
        <v>0.16</v>
      </c>
      <c r="E16" s="351">
        <v>0.16</v>
      </c>
      <c r="F16" s="357" t="s">
        <v>255</v>
      </c>
      <c r="G16" s="378" t="s">
        <v>467</v>
      </c>
      <c r="H16" s="402">
        <v>2015</v>
      </c>
    </row>
    <row r="17" spans="1:8" ht="18" customHeight="1">
      <c r="A17" s="348">
        <v>7</v>
      </c>
      <c r="B17" s="348" t="s">
        <v>459</v>
      </c>
      <c r="C17" s="802" t="s">
        <v>96</v>
      </c>
      <c r="D17" s="351">
        <v>0.4</v>
      </c>
      <c r="E17" s="351">
        <v>0.4</v>
      </c>
      <c r="F17" s="357" t="s">
        <v>460</v>
      </c>
      <c r="G17" s="378" t="s">
        <v>829</v>
      </c>
      <c r="H17" s="402">
        <v>2015</v>
      </c>
    </row>
    <row r="18" spans="1:8">
      <c r="A18" s="383">
        <v>8</v>
      </c>
      <c r="B18" s="348" t="s">
        <v>462</v>
      </c>
      <c r="C18" s="802" t="s">
        <v>96</v>
      </c>
      <c r="D18" s="351">
        <v>0.11</v>
      </c>
      <c r="E18" s="351">
        <v>0.11</v>
      </c>
      <c r="F18" s="357" t="s">
        <v>463</v>
      </c>
      <c r="G18" s="378"/>
      <c r="H18" s="402">
        <v>2015</v>
      </c>
    </row>
    <row r="19" spans="1:8">
      <c r="A19" s="348">
        <v>9</v>
      </c>
      <c r="B19" s="384" t="s">
        <v>464</v>
      </c>
      <c r="C19" s="802" t="s">
        <v>96</v>
      </c>
      <c r="D19" s="351">
        <v>0.16</v>
      </c>
      <c r="E19" s="351">
        <v>0.16</v>
      </c>
      <c r="F19" s="357" t="s">
        <v>273</v>
      </c>
      <c r="G19" s="385"/>
      <c r="H19" s="402">
        <v>2015</v>
      </c>
    </row>
    <row r="20" spans="1:8">
      <c r="A20" s="383">
        <v>10</v>
      </c>
      <c r="B20" s="389" t="s">
        <v>465</v>
      </c>
      <c r="C20" s="802" t="s">
        <v>96</v>
      </c>
      <c r="D20" s="351">
        <v>1.5</v>
      </c>
      <c r="E20" s="351">
        <v>1.5</v>
      </c>
      <c r="F20" s="390" t="s">
        <v>262</v>
      </c>
      <c r="G20" s="391"/>
      <c r="H20" s="402">
        <v>2015</v>
      </c>
    </row>
    <row r="21" spans="1:8" s="566" customFormat="1" ht="16.5">
      <c r="A21" s="348">
        <v>11</v>
      </c>
      <c r="B21" s="283" t="s">
        <v>468</v>
      </c>
      <c r="C21" s="640" t="s">
        <v>96</v>
      </c>
      <c r="D21" s="59">
        <v>0.79</v>
      </c>
      <c r="E21" s="59">
        <v>0.79</v>
      </c>
      <c r="F21" s="87" t="s">
        <v>262</v>
      </c>
      <c r="G21" s="433"/>
      <c r="H21" s="566">
        <v>2015</v>
      </c>
    </row>
    <row r="22" spans="1:8" s="566" customFormat="1" ht="16.5">
      <c r="A22" s="383">
        <v>12</v>
      </c>
      <c r="B22" s="283" t="s">
        <v>1138</v>
      </c>
      <c r="C22" s="640" t="s">
        <v>96</v>
      </c>
      <c r="D22" s="59">
        <v>1.6</v>
      </c>
      <c r="E22" s="59">
        <v>1.6</v>
      </c>
      <c r="F22" s="87" t="s">
        <v>262</v>
      </c>
      <c r="G22" s="433"/>
    </row>
    <row r="23" spans="1:8" ht="31">
      <c r="A23" s="348">
        <v>13</v>
      </c>
      <c r="B23" s="348" t="s">
        <v>431</v>
      </c>
      <c r="C23" s="802" t="s">
        <v>432</v>
      </c>
      <c r="D23" s="351">
        <v>16.12</v>
      </c>
      <c r="E23" s="351">
        <v>3</v>
      </c>
      <c r="F23" s="357" t="s">
        <v>433</v>
      </c>
      <c r="G23" s="378"/>
      <c r="H23" s="402">
        <v>2015</v>
      </c>
    </row>
    <row r="24" spans="1:8" ht="20.149999999999999" customHeight="1">
      <c r="A24" s="383">
        <v>14</v>
      </c>
      <c r="B24" s="638" t="s">
        <v>751</v>
      </c>
      <c r="C24" s="641" t="s">
        <v>98</v>
      </c>
      <c r="D24" s="403">
        <v>71.5</v>
      </c>
      <c r="E24" s="403">
        <v>71.5</v>
      </c>
      <c r="F24" s="641" t="s">
        <v>427</v>
      </c>
      <c r="G24" s="379" t="s">
        <v>752</v>
      </c>
      <c r="H24" s="402">
        <v>2015</v>
      </c>
    </row>
    <row r="25" spans="1:8">
      <c r="A25" s="348">
        <v>15</v>
      </c>
      <c r="B25" s="348" t="s">
        <v>515</v>
      </c>
      <c r="C25" s="802" t="s">
        <v>111</v>
      </c>
      <c r="D25" s="351">
        <v>3.5</v>
      </c>
      <c r="E25" s="351">
        <v>3.5</v>
      </c>
      <c r="F25" s="357" t="s">
        <v>516</v>
      </c>
      <c r="G25" s="376"/>
      <c r="H25" s="402">
        <v>2015</v>
      </c>
    </row>
    <row r="26" spans="1:8">
      <c r="A26" s="383">
        <v>16</v>
      </c>
      <c r="B26" s="384" t="s">
        <v>753</v>
      </c>
      <c r="C26" s="802" t="s">
        <v>138</v>
      </c>
      <c r="D26" s="351">
        <v>0.03</v>
      </c>
      <c r="E26" s="351">
        <v>0.03</v>
      </c>
      <c r="F26" s="390" t="s">
        <v>454</v>
      </c>
      <c r="G26" s="378"/>
      <c r="H26" s="402">
        <v>2015</v>
      </c>
    </row>
    <row r="27" spans="1:8">
      <c r="A27" s="348">
        <v>17</v>
      </c>
      <c r="B27" s="384" t="s">
        <v>968</v>
      </c>
      <c r="C27" s="802" t="s">
        <v>138</v>
      </c>
      <c r="D27" s="351">
        <v>0.01</v>
      </c>
      <c r="E27" s="351">
        <v>0.01</v>
      </c>
      <c r="F27" s="357" t="s">
        <v>457</v>
      </c>
      <c r="G27" s="378"/>
      <c r="H27" s="402">
        <v>2015</v>
      </c>
    </row>
    <row r="28" spans="1:8" ht="26">
      <c r="A28" s="383">
        <v>18</v>
      </c>
      <c r="B28" s="410" t="s">
        <v>969</v>
      </c>
      <c r="C28" s="411" t="s">
        <v>138</v>
      </c>
      <c r="D28" s="351">
        <v>0.01</v>
      </c>
      <c r="E28" s="351">
        <v>0.01</v>
      </c>
      <c r="F28" s="357" t="s">
        <v>252</v>
      </c>
      <c r="G28" s="379" t="s">
        <v>467</v>
      </c>
      <c r="H28" s="402">
        <v>2015</v>
      </c>
    </row>
    <row r="29" spans="1:8">
      <c r="A29" s="348">
        <v>19</v>
      </c>
      <c r="B29" s="349" t="s">
        <v>764</v>
      </c>
      <c r="C29" s="802" t="s">
        <v>15</v>
      </c>
      <c r="D29" s="415">
        <v>3.86</v>
      </c>
      <c r="E29" s="415">
        <v>3.86</v>
      </c>
      <c r="F29" s="357" t="s">
        <v>281</v>
      </c>
      <c r="G29" s="378"/>
      <c r="H29" s="402">
        <v>2015</v>
      </c>
    </row>
    <row r="30" spans="1:8">
      <c r="A30" s="383">
        <v>20</v>
      </c>
      <c r="B30" s="426" t="s">
        <v>765</v>
      </c>
      <c r="C30" s="392" t="s">
        <v>117</v>
      </c>
      <c r="D30" s="415">
        <v>13.45</v>
      </c>
      <c r="E30" s="415">
        <v>10</v>
      </c>
      <c r="F30" s="357" t="s">
        <v>300</v>
      </c>
      <c r="G30" s="395"/>
      <c r="H30" s="402">
        <v>2015</v>
      </c>
    </row>
    <row r="31" spans="1:8">
      <c r="A31" s="348">
        <v>21</v>
      </c>
      <c r="B31" s="421" t="s">
        <v>767</v>
      </c>
      <c r="C31" s="392" t="s">
        <v>120</v>
      </c>
      <c r="D31" s="421">
        <v>0.44</v>
      </c>
      <c r="E31" s="421">
        <v>0.44</v>
      </c>
      <c r="F31" s="357" t="s">
        <v>454</v>
      </c>
      <c r="G31" s="379"/>
      <c r="H31" s="402">
        <v>2015</v>
      </c>
    </row>
    <row r="32" spans="1:8">
      <c r="A32" s="373" t="s">
        <v>28</v>
      </c>
      <c r="B32" s="374" t="s">
        <v>538</v>
      </c>
      <c r="C32" s="823"/>
      <c r="D32" s="370">
        <f>SUM(D33:D51)</f>
        <v>794.68820000000005</v>
      </c>
      <c r="E32" s="370">
        <f>SUM(E33:E51)</f>
        <v>433.15820000000002</v>
      </c>
      <c r="F32" s="357"/>
      <c r="G32" s="376"/>
    </row>
    <row r="33" spans="1:183">
      <c r="A33" s="348">
        <v>1</v>
      </c>
      <c r="B33" s="349" t="s">
        <v>729</v>
      </c>
      <c r="C33" s="802" t="s">
        <v>16</v>
      </c>
      <c r="D33" s="351">
        <v>8.34</v>
      </c>
      <c r="E33" s="351">
        <v>8.34</v>
      </c>
      <c r="F33" s="357" t="s">
        <v>262</v>
      </c>
      <c r="G33" s="387"/>
      <c r="H33" s="402">
        <v>2015</v>
      </c>
    </row>
    <row r="34" spans="1:183" ht="31">
      <c r="A34" s="348">
        <v>2</v>
      </c>
      <c r="B34" s="85" t="s">
        <v>772</v>
      </c>
      <c r="C34" s="640" t="s">
        <v>117</v>
      </c>
      <c r="D34" s="431">
        <v>30.099600000000002</v>
      </c>
      <c r="E34" s="431">
        <v>15.099600000000002</v>
      </c>
      <c r="F34" s="640" t="s">
        <v>541</v>
      </c>
      <c r="G34" s="435"/>
      <c r="H34" s="581">
        <v>2015</v>
      </c>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1"/>
      <c r="AL34" s="581"/>
      <c r="AM34" s="581"/>
      <c r="AN34" s="581"/>
      <c r="AO34" s="581"/>
      <c r="AP34" s="581"/>
      <c r="AQ34" s="581"/>
      <c r="AR34" s="581"/>
      <c r="AS34" s="581"/>
      <c r="AT34" s="581"/>
      <c r="AU34" s="581"/>
      <c r="AV34" s="581"/>
      <c r="AW34" s="581"/>
      <c r="AX34" s="581"/>
      <c r="AY34" s="581"/>
      <c r="AZ34" s="581"/>
      <c r="BA34" s="581"/>
      <c r="BB34" s="581"/>
      <c r="BC34" s="581"/>
      <c r="BD34" s="581"/>
      <c r="BE34" s="581"/>
      <c r="BF34" s="581"/>
      <c r="BG34" s="581"/>
      <c r="BH34" s="581"/>
      <c r="BI34" s="581"/>
      <c r="BJ34" s="581"/>
      <c r="BK34" s="581"/>
      <c r="BL34" s="581"/>
      <c r="BM34" s="581"/>
      <c r="BN34" s="581"/>
      <c r="BO34" s="581"/>
      <c r="BP34" s="581"/>
      <c r="BQ34" s="581"/>
      <c r="BR34" s="581"/>
      <c r="BS34" s="581"/>
      <c r="BT34" s="581"/>
      <c r="BU34" s="581"/>
      <c r="BV34" s="581"/>
      <c r="BW34" s="581"/>
      <c r="BX34" s="581"/>
      <c r="BY34" s="581"/>
      <c r="BZ34" s="581"/>
      <c r="CA34" s="581"/>
      <c r="CB34" s="581"/>
      <c r="CC34" s="581"/>
      <c r="CD34" s="581"/>
      <c r="CE34" s="581"/>
      <c r="CF34" s="581"/>
      <c r="CG34" s="581"/>
      <c r="CH34" s="581"/>
      <c r="CI34" s="581"/>
      <c r="CJ34" s="581"/>
      <c r="CK34" s="581"/>
      <c r="CL34" s="581"/>
      <c r="CM34" s="581"/>
      <c r="CN34" s="581"/>
      <c r="CO34" s="581"/>
      <c r="CP34" s="581"/>
      <c r="CQ34" s="581"/>
      <c r="CR34" s="581"/>
      <c r="CS34" s="581"/>
      <c r="CT34" s="581"/>
      <c r="CU34" s="581"/>
      <c r="CV34" s="581"/>
      <c r="CW34" s="581"/>
      <c r="CX34" s="581"/>
      <c r="CY34" s="581"/>
      <c r="CZ34" s="581"/>
      <c r="DA34" s="581"/>
      <c r="DB34" s="581"/>
      <c r="DC34" s="581"/>
      <c r="DD34" s="581"/>
      <c r="DE34" s="581"/>
      <c r="DF34" s="581"/>
      <c r="DG34" s="581"/>
      <c r="DH34" s="581"/>
      <c r="DI34" s="581"/>
      <c r="DJ34" s="581"/>
      <c r="DK34" s="581"/>
      <c r="DL34" s="581"/>
      <c r="DM34" s="581"/>
      <c r="DN34" s="581"/>
      <c r="DO34" s="581"/>
      <c r="DP34" s="581"/>
      <c r="DQ34" s="581"/>
      <c r="DR34" s="581"/>
      <c r="DS34" s="581"/>
      <c r="DT34" s="581"/>
      <c r="DU34" s="581"/>
      <c r="DV34" s="581"/>
      <c r="DW34" s="581"/>
      <c r="DX34" s="581"/>
      <c r="DY34" s="581"/>
      <c r="DZ34" s="581"/>
      <c r="EA34" s="581"/>
      <c r="EB34" s="581"/>
      <c r="EC34" s="581"/>
      <c r="ED34" s="581"/>
      <c r="EE34" s="581"/>
      <c r="EF34" s="581"/>
      <c r="EG34" s="581"/>
      <c r="EH34" s="581"/>
      <c r="EI34" s="581"/>
      <c r="EJ34" s="581"/>
      <c r="EK34" s="581"/>
      <c r="EL34" s="581"/>
      <c r="EM34" s="581"/>
      <c r="EN34" s="581"/>
      <c r="EO34" s="581"/>
      <c r="EP34" s="581"/>
      <c r="EQ34" s="581"/>
      <c r="ER34" s="581"/>
      <c r="ES34" s="581"/>
      <c r="ET34" s="581"/>
      <c r="EU34" s="581"/>
      <c r="EV34" s="581"/>
      <c r="EW34" s="581"/>
      <c r="EX34" s="581"/>
      <c r="EY34" s="581"/>
      <c r="EZ34" s="581"/>
      <c r="FA34" s="581"/>
      <c r="FB34" s="581"/>
      <c r="FC34" s="581"/>
      <c r="FD34" s="581"/>
      <c r="FE34" s="581"/>
      <c r="FF34" s="581"/>
      <c r="FG34" s="581"/>
      <c r="FH34" s="581"/>
      <c r="FI34" s="581"/>
      <c r="FJ34" s="581"/>
      <c r="FK34" s="581"/>
      <c r="FL34" s="581"/>
      <c r="FM34" s="581"/>
      <c r="FN34" s="581"/>
      <c r="FO34" s="581"/>
      <c r="FP34" s="581"/>
      <c r="FQ34" s="581"/>
      <c r="FR34" s="581"/>
      <c r="FS34" s="581"/>
      <c r="FT34" s="581"/>
      <c r="FU34" s="581"/>
      <c r="FV34" s="581"/>
      <c r="FW34" s="581"/>
      <c r="FX34" s="581"/>
      <c r="FY34" s="581"/>
      <c r="FZ34" s="581"/>
      <c r="GA34" s="581"/>
    </row>
    <row r="35" spans="1:183">
      <c r="A35" s="348">
        <v>3</v>
      </c>
      <c r="B35" s="58" t="s">
        <v>573</v>
      </c>
      <c r="C35" s="640" t="s">
        <v>117</v>
      </c>
      <c r="D35" s="431">
        <v>71.53</v>
      </c>
      <c r="E35" s="431">
        <v>10</v>
      </c>
      <c r="F35" s="640" t="s">
        <v>263</v>
      </c>
      <c r="G35" s="436"/>
      <c r="H35" s="402">
        <v>2015</v>
      </c>
    </row>
    <row r="36" spans="1:183" ht="46.5">
      <c r="A36" s="348">
        <v>4</v>
      </c>
      <c r="B36" s="348" t="s">
        <v>545</v>
      </c>
      <c r="C36" s="802" t="s">
        <v>117</v>
      </c>
      <c r="D36" s="351">
        <v>65.67</v>
      </c>
      <c r="E36" s="351">
        <v>40</v>
      </c>
      <c r="F36" s="357" t="s">
        <v>546</v>
      </c>
      <c r="G36" s="387"/>
      <c r="H36" s="402">
        <v>2015</v>
      </c>
    </row>
    <row r="37" spans="1:183">
      <c r="A37" s="348">
        <v>5</v>
      </c>
      <c r="B37" s="348" t="s">
        <v>280</v>
      </c>
      <c r="C37" s="802" t="s">
        <v>117</v>
      </c>
      <c r="D37" s="351">
        <v>39.53</v>
      </c>
      <c r="E37" s="351">
        <v>20</v>
      </c>
      <c r="F37" s="357" t="s">
        <v>281</v>
      </c>
      <c r="G37" s="378"/>
      <c r="H37" s="402">
        <v>2015</v>
      </c>
    </row>
    <row r="38" spans="1:183">
      <c r="A38" s="348">
        <v>6</v>
      </c>
      <c r="B38" s="384" t="s">
        <v>553</v>
      </c>
      <c r="C38" s="802" t="s">
        <v>117</v>
      </c>
      <c r="D38" s="351">
        <v>6.9986000000000006</v>
      </c>
      <c r="E38" s="351">
        <v>6.9986000000000006</v>
      </c>
      <c r="F38" s="357" t="s">
        <v>252</v>
      </c>
      <c r="G38" s="378"/>
      <c r="H38" s="402">
        <v>2015</v>
      </c>
    </row>
    <row r="39" spans="1:183" ht="31">
      <c r="A39" s="348">
        <v>7</v>
      </c>
      <c r="B39" s="384" t="s">
        <v>779</v>
      </c>
      <c r="C39" s="802" t="s">
        <v>117</v>
      </c>
      <c r="D39" s="351">
        <v>320.00000000000006</v>
      </c>
      <c r="E39" s="351">
        <v>200</v>
      </c>
      <c r="F39" s="357" t="s">
        <v>561</v>
      </c>
      <c r="G39" s="378"/>
      <c r="H39" s="402">
        <v>2015</v>
      </c>
    </row>
    <row r="40" spans="1:183" ht="31">
      <c r="A40" s="348">
        <v>8</v>
      </c>
      <c r="B40" s="349" t="s">
        <v>780</v>
      </c>
      <c r="C40" s="802" t="s">
        <v>117</v>
      </c>
      <c r="D40" s="351">
        <v>10.65</v>
      </c>
      <c r="E40" s="351">
        <v>10.65</v>
      </c>
      <c r="F40" s="357" t="s">
        <v>781</v>
      </c>
      <c r="G40" s="387"/>
      <c r="H40" s="402">
        <v>2015</v>
      </c>
    </row>
    <row r="41" spans="1:183">
      <c r="A41" s="348">
        <v>9</v>
      </c>
      <c r="B41" s="349" t="s">
        <v>569</v>
      </c>
      <c r="C41" s="802" t="s">
        <v>117</v>
      </c>
      <c r="D41" s="351">
        <v>10</v>
      </c>
      <c r="E41" s="351">
        <v>10</v>
      </c>
      <c r="F41" s="357" t="s">
        <v>265</v>
      </c>
      <c r="G41" s="387"/>
      <c r="H41" s="402">
        <v>2015</v>
      </c>
    </row>
    <row r="42" spans="1:183">
      <c r="A42" s="348">
        <v>10</v>
      </c>
      <c r="B42" s="58" t="s">
        <v>782</v>
      </c>
      <c r="C42" s="640" t="s">
        <v>117</v>
      </c>
      <c r="D42" s="415">
        <v>4.4000000000000004</v>
      </c>
      <c r="E42" s="415">
        <v>4.4000000000000004</v>
      </c>
      <c r="F42" s="640" t="s">
        <v>265</v>
      </c>
      <c r="G42" s="378"/>
      <c r="H42" s="402">
        <v>2015</v>
      </c>
    </row>
    <row r="43" spans="1:183" ht="22" customHeight="1">
      <c r="A43" s="348">
        <v>11</v>
      </c>
      <c r="B43" s="348" t="s">
        <v>785</v>
      </c>
      <c r="C43" s="802" t="s">
        <v>117</v>
      </c>
      <c r="D43" s="351">
        <v>20</v>
      </c>
      <c r="E43" s="351">
        <v>10</v>
      </c>
      <c r="F43" s="357" t="s">
        <v>255</v>
      </c>
      <c r="G43" s="378"/>
      <c r="H43" s="402">
        <v>2015</v>
      </c>
    </row>
    <row r="44" spans="1:183">
      <c r="A44" s="348">
        <v>12</v>
      </c>
      <c r="B44" s="348" t="s">
        <v>786</v>
      </c>
      <c r="C44" s="802" t="s">
        <v>117</v>
      </c>
      <c r="D44" s="351">
        <v>7.8600000000000012</v>
      </c>
      <c r="E44" s="351">
        <v>7.8600000000000012</v>
      </c>
      <c r="F44" s="459" t="s">
        <v>281</v>
      </c>
      <c r="G44" s="460"/>
      <c r="H44" s="402">
        <v>2015</v>
      </c>
    </row>
    <row r="45" spans="1:183" ht="31">
      <c r="A45" s="348">
        <v>13</v>
      </c>
      <c r="B45" s="384" t="s">
        <v>788</v>
      </c>
      <c r="C45" s="360" t="s">
        <v>117</v>
      </c>
      <c r="D45" s="444">
        <v>40.299999999999997</v>
      </c>
      <c r="E45" s="444">
        <v>15.299999999999997</v>
      </c>
      <c r="F45" s="357" t="s">
        <v>285</v>
      </c>
      <c r="G45" s="378"/>
      <c r="H45" s="402">
        <v>2015</v>
      </c>
    </row>
    <row r="46" spans="1:183">
      <c r="A46" s="348">
        <v>14</v>
      </c>
      <c r="B46" s="348" t="s">
        <v>692</v>
      </c>
      <c r="C46" s="640" t="s">
        <v>117</v>
      </c>
      <c r="D46" s="403">
        <v>3.6</v>
      </c>
      <c r="E46" s="403">
        <v>3.6</v>
      </c>
      <c r="F46" s="77" t="s">
        <v>549</v>
      </c>
      <c r="G46" s="435"/>
      <c r="H46" s="402">
        <v>2015</v>
      </c>
    </row>
    <row r="47" spans="1:183">
      <c r="A47" s="348">
        <v>15</v>
      </c>
      <c r="B47" s="85" t="s">
        <v>790</v>
      </c>
      <c r="C47" s="83" t="s">
        <v>117</v>
      </c>
      <c r="D47" s="463">
        <v>45.8</v>
      </c>
      <c r="E47" s="463">
        <v>25</v>
      </c>
      <c r="F47" s="641" t="s">
        <v>603</v>
      </c>
      <c r="G47" s="464"/>
      <c r="H47" s="402">
        <v>2015</v>
      </c>
    </row>
    <row r="48" spans="1:183">
      <c r="A48" s="348">
        <v>16</v>
      </c>
      <c r="B48" s="58" t="s">
        <v>791</v>
      </c>
      <c r="C48" s="640" t="s">
        <v>117</v>
      </c>
      <c r="D48" s="403">
        <v>32.1</v>
      </c>
      <c r="E48" s="403">
        <v>20</v>
      </c>
      <c r="F48" s="640" t="s">
        <v>272</v>
      </c>
      <c r="G48" s="435"/>
      <c r="H48" s="402">
        <v>2015</v>
      </c>
    </row>
    <row r="49" spans="1:8">
      <c r="A49" s="348">
        <v>17</v>
      </c>
      <c r="B49" s="85" t="s">
        <v>793</v>
      </c>
      <c r="C49" s="640" t="s">
        <v>117</v>
      </c>
      <c r="D49" s="403">
        <v>63.2</v>
      </c>
      <c r="E49" s="403">
        <v>17.600000000000001</v>
      </c>
      <c r="F49" s="641" t="s">
        <v>794</v>
      </c>
      <c r="G49" s="464"/>
      <c r="H49" s="402">
        <v>2015</v>
      </c>
    </row>
    <row r="50" spans="1:8">
      <c r="A50" s="348">
        <v>18</v>
      </c>
      <c r="B50" s="85" t="s">
        <v>796</v>
      </c>
      <c r="C50" s="640" t="s">
        <v>117</v>
      </c>
      <c r="D50" s="403">
        <v>8.01</v>
      </c>
      <c r="E50" s="403">
        <v>8.01</v>
      </c>
      <c r="F50" s="641" t="s">
        <v>454</v>
      </c>
      <c r="G50" s="464"/>
      <c r="H50" s="402">
        <v>2015</v>
      </c>
    </row>
    <row r="51" spans="1:8" s="566" customFormat="1" ht="16.5">
      <c r="A51" s="670">
        <v>19</v>
      </c>
      <c r="B51" s="659" t="s">
        <v>800</v>
      </c>
      <c r="C51" s="92" t="s">
        <v>117</v>
      </c>
      <c r="D51" s="671">
        <v>6.6</v>
      </c>
      <c r="E51" s="671">
        <v>0.3</v>
      </c>
      <c r="F51" s="92" t="s">
        <v>551</v>
      </c>
      <c r="G51" s="672"/>
      <c r="H51" s="566">
        <v>2015</v>
      </c>
    </row>
    <row r="52" spans="1:8">
      <c r="A52" s="402"/>
      <c r="F52" s="402"/>
      <c r="G52" s="402"/>
    </row>
    <row r="53" spans="1:8">
      <c r="A53" s="402"/>
      <c r="F53" s="402"/>
      <c r="G53" s="402"/>
    </row>
    <row r="54" spans="1:8">
      <c r="A54" s="402"/>
      <c r="F54" s="402"/>
      <c r="G54" s="402"/>
    </row>
    <row r="55" spans="1:8">
      <c r="A55" s="402"/>
      <c r="F55" s="402"/>
      <c r="G55" s="402"/>
    </row>
    <row r="56" spans="1:8">
      <c r="A56" s="402"/>
      <c r="F56" s="402"/>
      <c r="G56" s="402"/>
    </row>
    <row r="57" spans="1:8">
      <c r="A57" s="402"/>
      <c r="F57" s="402"/>
      <c r="G57" s="402"/>
    </row>
    <row r="58" spans="1:8">
      <c r="A58" s="402"/>
      <c r="F58" s="402"/>
      <c r="G58" s="402"/>
    </row>
    <row r="59" spans="1:8">
      <c r="A59" s="402"/>
      <c r="F59" s="402"/>
      <c r="G59" s="402"/>
    </row>
    <row r="60" spans="1:8">
      <c r="A60" s="402"/>
      <c r="F60" s="402"/>
      <c r="G60" s="402"/>
    </row>
    <row r="61" spans="1:8">
      <c r="A61" s="402"/>
      <c r="F61" s="402"/>
      <c r="G61" s="402"/>
    </row>
    <row r="62" spans="1:8">
      <c r="A62" s="402"/>
      <c r="F62" s="402"/>
      <c r="G62" s="402"/>
    </row>
    <row r="63" spans="1:8">
      <c r="A63" s="402"/>
      <c r="F63" s="402"/>
      <c r="G63" s="402"/>
    </row>
    <row r="64" spans="1:8">
      <c r="A64" s="402"/>
      <c r="F64" s="402"/>
      <c r="G64" s="402"/>
    </row>
    <row r="65" spans="1:7">
      <c r="A65" s="402"/>
      <c r="F65" s="402"/>
      <c r="G65" s="402"/>
    </row>
    <row r="66" spans="1:7">
      <c r="A66" s="402"/>
      <c r="F66" s="402"/>
      <c r="G66" s="402"/>
    </row>
    <row r="67" spans="1:7">
      <c r="A67" s="402"/>
      <c r="F67" s="402"/>
      <c r="G67" s="402"/>
    </row>
    <row r="68" spans="1:7">
      <c r="A68" s="402"/>
      <c r="F68" s="402"/>
      <c r="G68" s="402"/>
    </row>
    <row r="69" spans="1:7">
      <c r="A69" s="402"/>
      <c r="F69" s="402"/>
      <c r="G69" s="402"/>
    </row>
    <row r="70" spans="1:7">
      <c r="A70" s="402"/>
      <c r="F70" s="402"/>
      <c r="G70" s="402"/>
    </row>
    <row r="71" spans="1:7">
      <c r="A71" s="402"/>
      <c r="F71" s="402"/>
      <c r="G71" s="402"/>
    </row>
    <row r="72" spans="1:7">
      <c r="A72" s="402"/>
      <c r="F72" s="402"/>
      <c r="G72" s="402"/>
    </row>
    <row r="73" spans="1:7">
      <c r="A73" s="402"/>
      <c r="F73" s="402"/>
      <c r="G73" s="402"/>
    </row>
    <row r="74" spans="1:7">
      <c r="A74" s="402"/>
      <c r="F74" s="402"/>
      <c r="G74" s="402"/>
    </row>
    <row r="75" spans="1:7">
      <c r="A75" s="402"/>
      <c r="F75" s="402"/>
      <c r="G75" s="402"/>
    </row>
    <row r="76" spans="1:7">
      <c r="A76" s="402"/>
      <c r="F76" s="402"/>
      <c r="G76" s="402"/>
    </row>
    <row r="77" spans="1:7">
      <c r="A77" s="402"/>
      <c r="F77" s="402"/>
      <c r="G77" s="402"/>
    </row>
    <row r="78" spans="1:7">
      <c r="A78" s="402"/>
      <c r="F78" s="402"/>
      <c r="G78" s="402"/>
    </row>
    <row r="79" spans="1:7">
      <c r="A79" s="402"/>
      <c r="F79" s="402"/>
      <c r="G79" s="402"/>
    </row>
    <row r="80" spans="1:7">
      <c r="A80" s="402"/>
      <c r="F80" s="402"/>
      <c r="G80" s="402"/>
    </row>
    <row r="81" spans="1:7">
      <c r="A81" s="402"/>
      <c r="F81" s="402"/>
      <c r="G81" s="402"/>
    </row>
    <row r="82" spans="1:7">
      <c r="A82" s="402"/>
      <c r="F82" s="402"/>
      <c r="G82" s="402"/>
    </row>
    <row r="83" spans="1:7">
      <c r="A83" s="402"/>
      <c r="F83" s="402"/>
      <c r="G83" s="402"/>
    </row>
    <row r="84" spans="1:7">
      <c r="A84" s="402"/>
      <c r="F84" s="402"/>
      <c r="G84" s="402"/>
    </row>
    <row r="85" spans="1:7">
      <c r="A85" s="402"/>
      <c r="F85" s="402"/>
      <c r="G85" s="402"/>
    </row>
    <row r="86" spans="1:7">
      <c r="A86" s="402"/>
      <c r="F86" s="402"/>
      <c r="G86" s="402"/>
    </row>
    <row r="87" spans="1:7">
      <c r="A87" s="402"/>
      <c r="F87" s="402"/>
      <c r="G87" s="402"/>
    </row>
    <row r="88" spans="1:7">
      <c r="A88" s="402"/>
      <c r="F88" s="402"/>
      <c r="G88" s="402"/>
    </row>
    <row r="89" spans="1:7">
      <c r="A89" s="402"/>
      <c r="F89" s="402"/>
      <c r="G89" s="402"/>
    </row>
    <row r="90" spans="1:7">
      <c r="A90" s="402"/>
      <c r="F90" s="402"/>
      <c r="G90" s="402"/>
    </row>
    <row r="91" spans="1:7">
      <c r="A91" s="402"/>
      <c r="F91" s="402"/>
      <c r="G91" s="402"/>
    </row>
    <row r="92" spans="1:7">
      <c r="A92" s="402"/>
      <c r="F92" s="402"/>
      <c r="G92" s="402"/>
    </row>
    <row r="93" spans="1:7">
      <c r="A93" s="402"/>
      <c r="F93" s="402"/>
      <c r="G93" s="402"/>
    </row>
    <row r="94" spans="1:7">
      <c r="A94" s="402"/>
      <c r="F94" s="402"/>
      <c r="G94" s="402"/>
    </row>
    <row r="95" spans="1:7">
      <c r="A95" s="402"/>
      <c r="F95" s="402"/>
      <c r="G95" s="402"/>
    </row>
    <row r="96" spans="1:7">
      <c r="A96" s="402"/>
      <c r="F96" s="402"/>
      <c r="G96" s="402"/>
    </row>
    <row r="97" spans="1:7">
      <c r="A97" s="402"/>
      <c r="F97" s="402"/>
      <c r="G97" s="402"/>
    </row>
    <row r="98" spans="1:7">
      <c r="A98" s="402"/>
      <c r="F98" s="402"/>
      <c r="G98" s="402"/>
    </row>
    <row r="99" spans="1:7">
      <c r="A99" s="402"/>
      <c r="F99" s="402"/>
      <c r="G99" s="402"/>
    </row>
    <row r="100" spans="1:7">
      <c r="A100" s="402"/>
      <c r="F100" s="402"/>
      <c r="G100" s="402"/>
    </row>
    <row r="101" spans="1:7">
      <c r="A101" s="402"/>
      <c r="F101" s="402"/>
      <c r="G101" s="402"/>
    </row>
    <row r="102" spans="1:7">
      <c r="A102" s="402"/>
      <c r="F102" s="402"/>
      <c r="G102" s="402"/>
    </row>
    <row r="103" spans="1:7">
      <c r="A103" s="402"/>
      <c r="F103" s="402"/>
      <c r="G103" s="402"/>
    </row>
    <row r="104" spans="1:7">
      <c r="A104" s="402"/>
      <c r="F104" s="402"/>
      <c r="G104" s="402"/>
    </row>
    <row r="105" spans="1:7">
      <c r="A105" s="402"/>
      <c r="F105" s="402"/>
      <c r="G105" s="402"/>
    </row>
    <row r="106" spans="1:7">
      <c r="A106" s="402"/>
      <c r="F106" s="402"/>
      <c r="G106" s="402"/>
    </row>
    <row r="107" spans="1:7">
      <c r="A107" s="402"/>
      <c r="F107" s="402"/>
      <c r="G107" s="402"/>
    </row>
    <row r="108" spans="1:7">
      <c r="A108" s="402"/>
      <c r="F108" s="402"/>
      <c r="G108" s="402"/>
    </row>
    <row r="109" spans="1:7">
      <c r="A109" s="402"/>
      <c r="F109" s="402"/>
      <c r="G109" s="402"/>
    </row>
    <row r="110" spans="1:7">
      <c r="A110" s="402"/>
      <c r="F110" s="402"/>
      <c r="G110" s="402"/>
    </row>
    <row r="111" spans="1:7">
      <c r="A111" s="402"/>
      <c r="F111" s="402"/>
      <c r="G111" s="402"/>
    </row>
    <row r="112" spans="1:7">
      <c r="A112" s="402"/>
      <c r="F112" s="402"/>
      <c r="G112" s="402"/>
    </row>
    <row r="113" spans="1:7">
      <c r="A113" s="402"/>
      <c r="F113" s="402"/>
      <c r="G113" s="402"/>
    </row>
    <row r="114" spans="1:7">
      <c r="A114" s="402"/>
      <c r="F114" s="402"/>
      <c r="G114" s="402"/>
    </row>
    <row r="115" spans="1:7">
      <c r="A115" s="402"/>
      <c r="F115" s="402"/>
      <c r="G115" s="402"/>
    </row>
    <row r="116" spans="1:7">
      <c r="A116" s="402"/>
      <c r="F116" s="402"/>
      <c r="G116" s="402"/>
    </row>
    <row r="117" spans="1:7">
      <c r="A117" s="402"/>
      <c r="F117" s="402"/>
      <c r="G117" s="402"/>
    </row>
    <row r="118" spans="1:7">
      <c r="A118" s="402"/>
      <c r="F118" s="402"/>
      <c r="G118" s="402"/>
    </row>
    <row r="119" spans="1:7">
      <c r="A119" s="402"/>
      <c r="F119" s="402"/>
      <c r="G119" s="402"/>
    </row>
    <row r="120" spans="1:7">
      <c r="A120" s="402"/>
      <c r="F120" s="402"/>
      <c r="G120" s="402"/>
    </row>
    <row r="121" spans="1:7">
      <c r="A121" s="402"/>
      <c r="F121" s="402"/>
      <c r="G121" s="402"/>
    </row>
    <row r="122" spans="1:7">
      <c r="A122" s="402"/>
      <c r="F122" s="402"/>
      <c r="G122" s="402"/>
    </row>
    <row r="123" spans="1:7">
      <c r="A123" s="402"/>
      <c r="F123" s="402"/>
      <c r="G123" s="402"/>
    </row>
    <row r="124" spans="1:7">
      <c r="A124" s="402"/>
      <c r="F124" s="402"/>
      <c r="G124" s="402"/>
    </row>
    <row r="125" spans="1:7">
      <c r="A125" s="402"/>
      <c r="F125" s="402"/>
      <c r="G125" s="402"/>
    </row>
    <row r="126" spans="1:7">
      <c r="A126" s="402"/>
      <c r="F126" s="402"/>
      <c r="G126" s="402"/>
    </row>
    <row r="127" spans="1:7">
      <c r="A127" s="402"/>
      <c r="F127" s="402"/>
      <c r="G127" s="402"/>
    </row>
    <row r="128" spans="1:7">
      <c r="A128" s="402"/>
      <c r="F128" s="402"/>
      <c r="G128" s="402"/>
    </row>
    <row r="129" spans="1:7">
      <c r="A129" s="402"/>
      <c r="F129" s="402"/>
      <c r="G129" s="402"/>
    </row>
    <row r="130" spans="1:7">
      <c r="A130" s="402"/>
      <c r="F130" s="402"/>
      <c r="G130" s="402"/>
    </row>
    <row r="131" spans="1:7">
      <c r="A131" s="402"/>
      <c r="F131" s="402"/>
      <c r="G131" s="402"/>
    </row>
    <row r="132" spans="1:7">
      <c r="A132" s="402"/>
      <c r="F132" s="402"/>
      <c r="G132" s="402"/>
    </row>
    <row r="133" spans="1:7">
      <c r="A133" s="402"/>
      <c r="F133" s="402"/>
      <c r="G133" s="402"/>
    </row>
    <row r="134" spans="1:7">
      <c r="A134" s="402"/>
      <c r="F134" s="402"/>
      <c r="G134" s="402"/>
    </row>
    <row r="135" spans="1:7">
      <c r="A135" s="402"/>
      <c r="F135" s="402"/>
      <c r="G135" s="402"/>
    </row>
    <row r="136" spans="1:7">
      <c r="A136" s="402"/>
      <c r="F136" s="402"/>
      <c r="G136" s="402"/>
    </row>
    <row r="137" spans="1:7">
      <c r="A137" s="402"/>
      <c r="F137" s="402"/>
      <c r="G137" s="402"/>
    </row>
    <row r="138" spans="1:7">
      <c r="A138" s="402"/>
      <c r="F138" s="402"/>
      <c r="G138" s="402"/>
    </row>
    <row r="139" spans="1:7">
      <c r="A139" s="402"/>
      <c r="F139" s="402"/>
      <c r="G139" s="402"/>
    </row>
    <row r="140" spans="1:7">
      <c r="A140" s="402"/>
      <c r="F140" s="402"/>
      <c r="G140" s="402"/>
    </row>
    <row r="141" spans="1:7">
      <c r="A141" s="402"/>
      <c r="F141" s="402"/>
      <c r="G141" s="402"/>
    </row>
    <row r="142" spans="1:7">
      <c r="A142" s="402"/>
      <c r="F142" s="402"/>
      <c r="G142" s="402"/>
    </row>
    <row r="143" spans="1:7">
      <c r="A143" s="402"/>
      <c r="F143" s="402"/>
      <c r="G143" s="402"/>
    </row>
    <row r="144" spans="1:7">
      <c r="A144" s="402"/>
      <c r="F144" s="402"/>
      <c r="G144" s="402"/>
    </row>
    <row r="145" spans="1:7">
      <c r="A145" s="402"/>
      <c r="F145" s="402"/>
      <c r="G145" s="402"/>
    </row>
    <row r="146" spans="1:7">
      <c r="A146" s="402"/>
      <c r="F146" s="402"/>
      <c r="G146" s="402"/>
    </row>
    <row r="147" spans="1:7">
      <c r="A147" s="402"/>
      <c r="F147" s="402"/>
      <c r="G147" s="402"/>
    </row>
    <row r="148" spans="1:7">
      <c r="A148" s="402"/>
      <c r="F148" s="402"/>
      <c r="G148" s="402"/>
    </row>
    <row r="149" spans="1:7">
      <c r="A149" s="402"/>
      <c r="F149" s="402"/>
      <c r="G149" s="402"/>
    </row>
    <row r="150" spans="1:7">
      <c r="A150" s="402"/>
      <c r="F150" s="402"/>
      <c r="G150" s="402"/>
    </row>
    <row r="151" spans="1:7">
      <c r="A151" s="402"/>
      <c r="F151" s="402"/>
      <c r="G151" s="402"/>
    </row>
    <row r="152" spans="1:7">
      <c r="A152" s="402"/>
      <c r="F152" s="402"/>
      <c r="G152" s="402"/>
    </row>
    <row r="153" spans="1:7">
      <c r="A153" s="402"/>
      <c r="F153" s="402"/>
      <c r="G153" s="402"/>
    </row>
    <row r="154" spans="1:7">
      <c r="A154" s="402"/>
      <c r="F154" s="402"/>
      <c r="G154" s="402"/>
    </row>
    <row r="155" spans="1:7">
      <c r="A155" s="402"/>
      <c r="F155" s="402"/>
      <c r="G155" s="402"/>
    </row>
    <row r="156" spans="1:7">
      <c r="A156" s="402"/>
      <c r="F156" s="402"/>
      <c r="G156" s="402"/>
    </row>
    <row r="157" spans="1:7">
      <c r="A157" s="402"/>
      <c r="F157" s="402"/>
      <c r="G157" s="402"/>
    </row>
    <row r="158" spans="1:7">
      <c r="A158" s="402"/>
      <c r="F158" s="402"/>
      <c r="G158" s="402"/>
    </row>
    <row r="159" spans="1:7">
      <c r="A159" s="402"/>
      <c r="F159" s="402"/>
      <c r="G159" s="402"/>
    </row>
    <row r="160" spans="1:7">
      <c r="A160" s="402"/>
      <c r="F160" s="402"/>
      <c r="G160" s="402"/>
    </row>
    <row r="161" spans="1:7">
      <c r="A161" s="402"/>
      <c r="F161" s="402"/>
      <c r="G161" s="402"/>
    </row>
    <row r="162" spans="1:7">
      <c r="A162" s="402"/>
      <c r="F162" s="402"/>
      <c r="G162" s="402"/>
    </row>
    <row r="163" spans="1:7">
      <c r="A163" s="402"/>
      <c r="F163" s="402"/>
      <c r="G163" s="402"/>
    </row>
    <row r="164" spans="1:7">
      <c r="A164" s="402"/>
      <c r="F164" s="402"/>
      <c r="G164" s="402"/>
    </row>
    <row r="165" spans="1:7">
      <c r="A165" s="402"/>
      <c r="F165" s="402"/>
      <c r="G165" s="402"/>
    </row>
    <row r="166" spans="1:7">
      <c r="A166" s="402"/>
      <c r="F166" s="402"/>
      <c r="G166" s="402"/>
    </row>
    <row r="167" spans="1:7">
      <c r="A167" s="402"/>
      <c r="F167" s="402"/>
      <c r="G167" s="402"/>
    </row>
    <row r="168" spans="1:7">
      <c r="A168" s="402"/>
      <c r="F168" s="402"/>
      <c r="G168" s="402"/>
    </row>
    <row r="169" spans="1:7">
      <c r="A169" s="402"/>
      <c r="F169" s="402"/>
      <c r="G169" s="402"/>
    </row>
    <row r="170" spans="1:7">
      <c r="A170" s="402"/>
      <c r="F170" s="402"/>
      <c r="G170" s="402"/>
    </row>
    <row r="171" spans="1:7">
      <c r="A171" s="402"/>
      <c r="F171" s="402"/>
      <c r="G171" s="402"/>
    </row>
    <row r="172" spans="1:7">
      <c r="A172" s="402"/>
      <c r="F172" s="402"/>
      <c r="G172" s="402"/>
    </row>
    <row r="173" spans="1:7">
      <c r="A173" s="402"/>
      <c r="F173" s="402"/>
      <c r="G173" s="402"/>
    </row>
    <row r="174" spans="1:7">
      <c r="A174" s="402"/>
      <c r="F174" s="402"/>
      <c r="G174" s="402"/>
    </row>
    <row r="175" spans="1:7">
      <c r="A175" s="402"/>
      <c r="F175" s="402"/>
      <c r="G175" s="402"/>
    </row>
    <row r="176" spans="1:7">
      <c r="A176" s="402"/>
      <c r="F176" s="402"/>
      <c r="G176" s="402"/>
    </row>
    <row r="177" spans="1:7">
      <c r="A177" s="402"/>
      <c r="F177" s="402"/>
      <c r="G177" s="402"/>
    </row>
    <row r="178" spans="1:7">
      <c r="A178" s="402"/>
      <c r="F178" s="402"/>
      <c r="G178" s="402"/>
    </row>
    <row r="179" spans="1:7">
      <c r="A179" s="402"/>
      <c r="F179" s="402"/>
      <c r="G179" s="402"/>
    </row>
    <row r="180" spans="1:7">
      <c r="A180" s="402"/>
      <c r="F180" s="402"/>
      <c r="G180" s="402"/>
    </row>
    <row r="181" spans="1:7">
      <c r="A181" s="402"/>
      <c r="F181" s="402"/>
      <c r="G181" s="402"/>
    </row>
    <row r="182" spans="1:7">
      <c r="A182" s="402"/>
      <c r="F182" s="402"/>
      <c r="G182" s="402"/>
    </row>
    <row r="183" spans="1:7">
      <c r="A183" s="402"/>
      <c r="F183" s="402"/>
      <c r="G183" s="402"/>
    </row>
    <row r="184" spans="1:7">
      <c r="A184" s="402"/>
      <c r="F184" s="402"/>
      <c r="G184" s="402"/>
    </row>
    <row r="185" spans="1:7">
      <c r="A185" s="402"/>
      <c r="F185" s="402"/>
      <c r="G185" s="402"/>
    </row>
    <row r="186" spans="1:7">
      <c r="A186" s="402"/>
      <c r="F186" s="402"/>
      <c r="G186" s="402"/>
    </row>
    <row r="187" spans="1:7">
      <c r="A187" s="402"/>
      <c r="F187" s="402"/>
      <c r="G187" s="402"/>
    </row>
    <row r="188" spans="1:7">
      <c r="A188" s="402"/>
      <c r="F188" s="402"/>
      <c r="G188" s="402"/>
    </row>
    <row r="189" spans="1:7">
      <c r="A189" s="402"/>
      <c r="F189" s="402"/>
      <c r="G189" s="402"/>
    </row>
    <row r="190" spans="1:7">
      <c r="A190" s="402"/>
      <c r="F190" s="402"/>
      <c r="G190" s="402"/>
    </row>
    <row r="191" spans="1:7">
      <c r="A191" s="402"/>
      <c r="F191" s="402"/>
      <c r="G191" s="402"/>
    </row>
    <row r="192" spans="1:7">
      <c r="A192" s="402"/>
      <c r="F192" s="402"/>
      <c r="G192" s="402"/>
    </row>
    <row r="193" spans="1:7">
      <c r="A193" s="402"/>
      <c r="F193" s="402"/>
      <c r="G193" s="402"/>
    </row>
    <row r="194" spans="1:7">
      <c r="A194" s="402"/>
      <c r="F194" s="402"/>
      <c r="G194" s="402"/>
    </row>
    <row r="195" spans="1:7">
      <c r="A195" s="402"/>
      <c r="F195" s="402"/>
      <c r="G195" s="402"/>
    </row>
    <row r="196" spans="1:7">
      <c r="A196" s="402"/>
      <c r="F196" s="402"/>
      <c r="G196" s="402"/>
    </row>
    <row r="197" spans="1:7">
      <c r="A197" s="402"/>
      <c r="F197" s="402"/>
      <c r="G197" s="402"/>
    </row>
    <row r="198" spans="1:7">
      <c r="A198" s="402"/>
      <c r="F198" s="402"/>
      <c r="G198" s="402"/>
    </row>
    <row r="199" spans="1:7">
      <c r="A199" s="402"/>
      <c r="F199" s="402"/>
      <c r="G199" s="402"/>
    </row>
    <row r="200" spans="1:7">
      <c r="A200" s="402"/>
      <c r="F200" s="402"/>
      <c r="G200" s="402"/>
    </row>
    <row r="201" spans="1:7">
      <c r="A201" s="402"/>
      <c r="F201" s="402"/>
      <c r="G201" s="402"/>
    </row>
    <row r="202" spans="1:7">
      <c r="A202" s="402"/>
      <c r="F202" s="402"/>
      <c r="G202" s="402"/>
    </row>
    <row r="203" spans="1:7">
      <c r="A203" s="402"/>
      <c r="F203" s="402"/>
      <c r="G203" s="402"/>
    </row>
    <row r="204" spans="1:7">
      <c r="A204" s="402"/>
      <c r="F204" s="402"/>
      <c r="G204" s="402"/>
    </row>
    <row r="205" spans="1:7">
      <c r="A205" s="402"/>
      <c r="F205" s="402"/>
      <c r="G205" s="402"/>
    </row>
    <row r="206" spans="1:7">
      <c r="A206" s="402"/>
      <c r="F206" s="402"/>
      <c r="G206" s="402"/>
    </row>
    <row r="207" spans="1:7">
      <c r="A207" s="402"/>
      <c r="F207" s="402"/>
      <c r="G207" s="402"/>
    </row>
    <row r="208" spans="1:7">
      <c r="A208" s="402"/>
      <c r="F208" s="402"/>
      <c r="G208" s="402"/>
    </row>
    <row r="209" spans="1:7">
      <c r="A209" s="402"/>
      <c r="F209" s="402"/>
      <c r="G209" s="402"/>
    </row>
    <row r="210" spans="1:7">
      <c r="A210" s="402"/>
      <c r="F210" s="402"/>
      <c r="G210" s="402"/>
    </row>
    <row r="211" spans="1:7">
      <c r="A211" s="402"/>
      <c r="F211" s="402"/>
      <c r="G211" s="402"/>
    </row>
    <row r="212" spans="1:7">
      <c r="A212" s="402"/>
      <c r="F212" s="402"/>
      <c r="G212" s="402"/>
    </row>
    <row r="213" spans="1:7">
      <c r="A213" s="402"/>
      <c r="F213" s="402"/>
      <c r="G213" s="402"/>
    </row>
    <row r="214" spans="1:7">
      <c r="A214" s="402"/>
      <c r="F214" s="402"/>
      <c r="G214" s="402"/>
    </row>
    <row r="215" spans="1:7">
      <c r="A215" s="402"/>
      <c r="F215" s="402"/>
      <c r="G215" s="402"/>
    </row>
    <row r="216" spans="1:7">
      <c r="A216" s="402"/>
      <c r="F216" s="402"/>
      <c r="G216" s="402"/>
    </row>
    <row r="217" spans="1:7">
      <c r="A217" s="402"/>
      <c r="F217" s="402"/>
      <c r="G217" s="402"/>
    </row>
    <row r="218" spans="1:7">
      <c r="A218" s="402"/>
      <c r="F218" s="402"/>
      <c r="G218" s="402"/>
    </row>
    <row r="219" spans="1:7">
      <c r="A219" s="402"/>
      <c r="F219" s="402"/>
      <c r="G219" s="402"/>
    </row>
    <row r="220" spans="1:7">
      <c r="A220" s="402"/>
      <c r="F220" s="402"/>
      <c r="G220" s="402"/>
    </row>
    <row r="221" spans="1:7">
      <c r="A221" s="402"/>
      <c r="F221" s="402"/>
      <c r="G221" s="402"/>
    </row>
    <row r="222" spans="1:7">
      <c r="A222" s="402"/>
      <c r="F222" s="402"/>
      <c r="G222" s="402"/>
    </row>
    <row r="223" spans="1:7">
      <c r="A223" s="402"/>
      <c r="F223" s="402"/>
      <c r="G223" s="402"/>
    </row>
    <row r="224" spans="1:7">
      <c r="A224" s="402"/>
      <c r="F224" s="402"/>
      <c r="G224" s="402"/>
    </row>
    <row r="225" spans="1:7">
      <c r="A225" s="402"/>
      <c r="F225" s="402"/>
      <c r="G225" s="402"/>
    </row>
    <row r="226" spans="1:7">
      <c r="A226" s="402"/>
      <c r="F226" s="402"/>
      <c r="G226" s="402"/>
    </row>
    <row r="227" spans="1:7">
      <c r="A227" s="402"/>
      <c r="F227" s="402"/>
      <c r="G227" s="402"/>
    </row>
    <row r="228" spans="1:7">
      <c r="A228" s="402"/>
      <c r="F228" s="402"/>
      <c r="G228" s="402"/>
    </row>
    <row r="229" spans="1:7">
      <c r="A229" s="402"/>
      <c r="F229" s="402"/>
      <c r="G229" s="402"/>
    </row>
    <row r="230" spans="1:7">
      <c r="A230" s="402"/>
      <c r="F230" s="402"/>
      <c r="G230" s="402"/>
    </row>
    <row r="231" spans="1:7">
      <c r="A231" s="402"/>
      <c r="F231" s="402"/>
      <c r="G231" s="402"/>
    </row>
    <row r="232" spans="1:7">
      <c r="A232" s="402"/>
      <c r="F232" s="402"/>
      <c r="G232" s="402"/>
    </row>
    <row r="233" spans="1:7">
      <c r="A233" s="402"/>
      <c r="F233" s="402"/>
      <c r="G233" s="402"/>
    </row>
    <row r="234" spans="1:7">
      <c r="A234" s="402"/>
      <c r="F234" s="402"/>
      <c r="G234" s="402"/>
    </row>
    <row r="235" spans="1:7">
      <c r="A235" s="402"/>
      <c r="F235" s="402"/>
      <c r="G235" s="402"/>
    </row>
    <row r="236" spans="1:7">
      <c r="A236" s="402"/>
      <c r="F236" s="402"/>
      <c r="G236" s="402"/>
    </row>
    <row r="237" spans="1:7">
      <c r="A237" s="402"/>
      <c r="F237" s="402"/>
      <c r="G237" s="402"/>
    </row>
    <row r="238" spans="1:7">
      <c r="A238" s="402"/>
      <c r="F238" s="402"/>
      <c r="G238" s="402"/>
    </row>
    <row r="239" spans="1:7">
      <c r="A239" s="402"/>
      <c r="F239" s="402"/>
      <c r="G239" s="402"/>
    </row>
    <row r="240" spans="1:7">
      <c r="A240" s="402"/>
      <c r="F240" s="402"/>
      <c r="G240" s="402"/>
    </row>
    <row r="241" spans="1:7">
      <c r="A241" s="402"/>
      <c r="F241" s="402"/>
      <c r="G241" s="402"/>
    </row>
    <row r="242" spans="1:7">
      <c r="A242" s="402"/>
      <c r="F242" s="402"/>
      <c r="G242" s="402"/>
    </row>
    <row r="243" spans="1:7">
      <c r="A243" s="402"/>
      <c r="F243" s="402"/>
      <c r="G243" s="402"/>
    </row>
    <row r="244" spans="1:7">
      <c r="A244" s="402"/>
      <c r="F244" s="402"/>
      <c r="G244" s="402"/>
    </row>
    <row r="245" spans="1:7">
      <c r="A245" s="402"/>
      <c r="F245" s="402"/>
      <c r="G245" s="402"/>
    </row>
    <row r="246" spans="1:7">
      <c r="A246" s="402"/>
      <c r="F246" s="402"/>
      <c r="G246" s="402"/>
    </row>
    <row r="247" spans="1:7">
      <c r="A247" s="402"/>
      <c r="F247" s="402"/>
      <c r="G247" s="402"/>
    </row>
    <row r="248" spans="1:7">
      <c r="A248" s="402"/>
      <c r="F248" s="402"/>
      <c r="G248" s="402"/>
    </row>
    <row r="249" spans="1:7">
      <c r="A249" s="402"/>
      <c r="F249" s="402"/>
      <c r="G249" s="402"/>
    </row>
    <row r="250" spans="1:7">
      <c r="A250" s="402"/>
      <c r="F250" s="402"/>
      <c r="G250" s="402"/>
    </row>
    <row r="251" spans="1:7">
      <c r="A251" s="402"/>
      <c r="F251" s="402"/>
      <c r="G251" s="402"/>
    </row>
    <row r="252" spans="1:7">
      <c r="A252" s="402"/>
      <c r="F252" s="402"/>
      <c r="G252" s="402"/>
    </row>
    <row r="253" spans="1:7">
      <c r="A253" s="402"/>
      <c r="F253" s="402"/>
      <c r="G253" s="402"/>
    </row>
    <row r="254" spans="1:7">
      <c r="A254" s="402"/>
      <c r="F254" s="402"/>
      <c r="G254" s="402"/>
    </row>
    <row r="255" spans="1:7">
      <c r="A255" s="402"/>
      <c r="F255" s="402"/>
      <c r="G255" s="402"/>
    </row>
    <row r="256" spans="1:7">
      <c r="A256" s="402"/>
      <c r="F256" s="402"/>
      <c r="G256" s="402"/>
    </row>
    <row r="257" spans="1:7">
      <c r="A257" s="402"/>
      <c r="F257" s="402"/>
      <c r="G257" s="402"/>
    </row>
    <row r="258" spans="1:7">
      <c r="A258" s="402"/>
      <c r="F258" s="402"/>
      <c r="G258" s="402"/>
    </row>
    <row r="259" spans="1:7">
      <c r="A259" s="402"/>
      <c r="F259" s="402"/>
      <c r="G259" s="402"/>
    </row>
    <row r="260" spans="1:7">
      <c r="A260" s="402"/>
      <c r="F260" s="402"/>
      <c r="G260" s="402"/>
    </row>
    <row r="261" spans="1:7">
      <c r="A261" s="402"/>
      <c r="F261" s="402"/>
      <c r="G261" s="402"/>
    </row>
    <row r="262" spans="1:7">
      <c r="A262" s="402"/>
      <c r="F262" s="402"/>
      <c r="G262" s="402"/>
    </row>
    <row r="263" spans="1:7">
      <c r="A263" s="402"/>
      <c r="F263" s="402"/>
      <c r="G263" s="402"/>
    </row>
    <row r="264" spans="1:7">
      <c r="A264" s="402"/>
      <c r="F264" s="402"/>
      <c r="G264" s="402"/>
    </row>
    <row r="265" spans="1:7">
      <c r="A265" s="402"/>
      <c r="F265" s="402"/>
      <c r="G265" s="402"/>
    </row>
    <row r="266" spans="1:7">
      <c r="A266" s="402"/>
      <c r="F266" s="402"/>
      <c r="G266" s="402"/>
    </row>
    <row r="267" spans="1:7">
      <c r="A267" s="402"/>
      <c r="F267" s="402"/>
      <c r="G267" s="402"/>
    </row>
    <row r="268" spans="1:7">
      <c r="A268" s="402"/>
      <c r="F268" s="402"/>
      <c r="G268" s="402"/>
    </row>
    <row r="269" spans="1:7">
      <c r="A269" s="402"/>
      <c r="F269" s="402"/>
      <c r="G269" s="402"/>
    </row>
    <row r="270" spans="1:7">
      <c r="A270" s="402"/>
      <c r="F270" s="402"/>
      <c r="G270" s="402"/>
    </row>
    <row r="271" spans="1:7">
      <c r="A271" s="402"/>
      <c r="F271" s="402"/>
      <c r="G271" s="402"/>
    </row>
    <row r="272" spans="1:7">
      <c r="A272" s="402"/>
      <c r="F272" s="402"/>
      <c r="G272" s="402"/>
    </row>
    <row r="273" spans="1:7">
      <c r="A273" s="402"/>
      <c r="F273" s="402"/>
      <c r="G273" s="402"/>
    </row>
    <row r="274" spans="1:7">
      <c r="A274" s="402"/>
      <c r="F274" s="402"/>
      <c r="G274" s="402"/>
    </row>
    <row r="275" spans="1:7">
      <c r="A275" s="402"/>
      <c r="F275" s="402"/>
      <c r="G275" s="402"/>
    </row>
    <row r="276" spans="1:7">
      <c r="A276" s="402"/>
      <c r="F276" s="402"/>
      <c r="G276" s="402"/>
    </row>
    <row r="277" spans="1:7">
      <c r="A277" s="402"/>
      <c r="F277" s="402"/>
      <c r="G277" s="402"/>
    </row>
    <row r="278" spans="1:7">
      <c r="A278" s="402"/>
      <c r="F278" s="402"/>
      <c r="G278" s="402"/>
    </row>
    <row r="279" spans="1:7">
      <c r="A279" s="402"/>
      <c r="F279" s="402"/>
      <c r="G279" s="402"/>
    </row>
    <row r="280" spans="1:7">
      <c r="A280" s="402"/>
      <c r="F280" s="402"/>
      <c r="G280" s="402"/>
    </row>
    <row r="281" spans="1:7">
      <c r="A281" s="402"/>
      <c r="F281" s="402"/>
      <c r="G281" s="402"/>
    </row>
  </sheetData>
  <mergeCells count="3">
    <mergeCell ref="A1:G1"/>
    <mergeCell ref="A2:G2"/>
    <mergeCell ref="A3:G3"/>
  </mergeCells>
  <pageMargins left="0.70866141732283472" right="0.70866141732283472" top="0.52" bottom="0.2" header="0.31496062992125984" footer="0.31496062992125984"/>
  <pageSetup paperSize="9" orientation="landscape"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62"/>
  <sheetViews>
    <sheetView showZeros="0" view="pageBreakPreview" zoomScale="115" zoomScaleSheetLayoutView="115" workbookViewId="0">
      <pane xSplit="3" ySplit="6" topLeftCell="D26" activePane="bottomRight" state="frozen"/>
      <selection pane="topRight" activeCell="D1" sqref="D1"/>
      <selection pane="bottomLeft" activeCell="A7" sqref="A7"/>
      <selection pane="bottomRight" activeCell="E40" sqref="E40"/>
    </sheetView>
  </sheetViews>
  <sheetFormatPr defaultColWidth="8.84375" defaultRowHeight="15.5"/>
  <cols>
    <col min="1" max="1" width="4.765625" style="312" customWidth="1"/>
    <col min="2" max="2" width="32.53515625" style="312" customWidth="1"/>
    <col min="3" max="3" width="6" style="312" customWidth="1"/>
    <col min="4" max="4" width="9.3046875" style="312" customWidth="1"/>
    <col min="5" max="5" width="9.69140625" style="312" customWidth="1"/>
    <col min="6" max="6" width="9" style="312" customWidth="1"/>
    <col min="7" max="8" width="9.07421875" style="312" customWidth="1"/>
    <col min="9" max="9" width="11" style="312" hidden="1" customWidth="1"/>
    <col min="10" max="12" width="0" style="312" hidden="1" customWidth="1"/>
    <col min="13" max="16384" width="8.84375" style="312"/>
  </cols>
  <sheetData>
    <row r="1" spans="1:10" s="832" customFormat="1" ht="37.5" customHeight="1">
      <c r="A1" s="1020" t="s">
        <v>707</v>
      </c>
      <c r="B1" s="1020"/>
      <c r="C1" s="1020"/>
      <c r="D1" s="1020"/>
      <c r="E1" s="1020"/>
      <c r="F1" s="1020"/>
      <c r="G1" s="1020"/>
      <c r="H1" s="1020"/>
    </row>
    <row r="2" spans="1:10">
      <c r="A2" s="833"/>
      <c r="B2" s="833"/>
      <c r="C2" s="833"/>
      <c r="D2" s="833"/>
      <c r="E2" s="833"/>
      <c r="F2" s="833"/>
      <c r="G2" s="1022" t="s">
        <v>155</v>
      </c>
      <c r="H2" s="1022"/>
    </row>
    <row r="3" spans="1:10" ht="37.5" customHeight="1">
      <c r="A3" s="1021" t="s">
        <v>0</v>
      </c>
      <c r="B3" s="1021" t="s">
        <v>37</v>
      </c>
      <c r="C3" s="1021" t="s">
        <v>38</v>
      </c>
      <c r="D3" s="1011" t="s">
        <v>708</v>
      </c>
      <c r="E3" s="1021" t="s">
        <v>710</v>
      </c>
      <c r="F3" s="1021" t="s">
        <v>709</v>
      </c>
      <c r="G3" s="1021"/>
      <c r="H3" s="1021"/>
    </row>
    <row r="4" spans="1:10" ht="18.75" customHeight="1">
      <c r="A4" s="1021"/>
      <c r="B4" s="1021"/>
      <c r="C4" s="1021"/>
      <c r="D4" s="1023"/>
      <c r="E4" s="1021"/>
      <c r="F4" s="1021" t="s">
        <v>197</v>
      </c>
      <c r="G4" s="1021" t="s">
        <v>39</v>
      </c>
      <c r="H4" s="1021"/>
    </row>
    <row r="5" spans="1:10" ht="35.15" customHeight="1">
      <c r="A5" s="1021"/>
      <c r="B5" s="1021"/>
      <c r="C5" s="1021"/>
      <c r="D5" s="1012"/>
      <c r="E5" s="1021"/>
      <c r="F5" s="1021"/>
      <c r="G5" s="808" t="s">
        <v>198</v>
      </c>
      <c r="H5" s="808" t="s">
        <v>40</v>
      </c>
    </row>
    <row r="6" spans="1:10">
      <c r="A6" s="834" t="s">
        <v>202</v>
      </c>
      <c r="B6" s="834" t="s">
        <v>203</v>
      </c>
      <c r="C6" s="834" t="s">
        <v>204</v>
      </c>
      <c r="D6" s="834" t="s">
        <v>205</v>
      </c>
      <c r="E6" s="834" t="s">
        <v>206</v>
      </c>
      <c r="F6" s="834" t="s">
        <v>207</v>
      </c>
      <c r="G6" s="834" t="s">
        <v>210</v>
      </c>
      <c r="H6" s="835" t="s">
        <v>211</v>
      </c>
    </row>
    <row r="7" spans="1:10" s="645" customFormat="1" ht="30">
      <c r="A7" s="828"/>
      <c r="B7" s="828" t="s">
        <v>307</v>
      </c>
      <c r="C7" s="665"/>
      <c r="D7" s="707">
        <v>25428.451000000001</v>
      </c>
      <c r="E7" s="707">
        <v>25428.45</v>
      </c>
      <c r="F7" s="707">
        <v>25428.451000000001</v>
      </c>
      <c r="G7" s="707">
        <v>1.0000000002037268E-3</v>
      </c>
      <c r="H7" s="707">
        <v>100.00000393260305</v>
      </c>
      <c r="J7" s="836">
        <v>0</v>
      </c>
    </row>
    <row r="8" spans="1:10" s="645" customFormat="1" ht="18.75" customHeight="1">
      <c r="A8" s="95">
        <v>1</v>
      </c>
      <c r="B8" s="95" t="s">
        <v>41</v>
      </c>
      <c r="C8" s="96" t="s">
        <v>4</v>
      </c>
      <c r="D8" s="703">
        <v>9591.1900000000023</v>
      </c>
      <c r="E8" s="837">
        <v>8818.0686260000002</v>
      </c>
      <c r="F8" s="837">
        <v>9558.7655000000013</v>
      </c>
      <c r="G8" s="837">
        <v>740.69687400000112</v>
      </c>
      <c r="H8" s="837">
        <v>108.39976309342913</v>
      </c>
      <c r="J8" s="836">
        <v>-37.17450000000099</v>
      </c>
    </row>
    <row r="9" spans="1:10" ht="18.75" customHeight="1">
      <c r="A9" s="638" t="s">
        <v>42</v>
      </c>
      <c r="B9" s="638" t="s">
        <v>43</v>
      </c>
      <c r="C9" s="641" t="s">
        <v>5</v>
      </c>
      <c r="D9" s="431">
        <v>801.6400000000001</v>
      </c>
      <c r="E9" s="838">
        <v>687.6789</v>
      </c>
      <c r="F9" s="838">
        <v>763.31539999999995</v>
      </c>
      <c r="G9" s="838">
        <v>75.636499999999955</v>
      </c>
      <c r="H9" s="838">
        <v>110.99881063676666</v>
      </c>
      <c r="J9" s="836">
        <v>-38.324600000000146</v>
      </c>
    </row>
    <row r="10" spans="1:10">
      <c r="A10" s="82"/>
      <c r="B10" s="82" t="s">
        <v>308</v>
      </c>
      <c r="C10" s="60" t="s">
        <v>44</v>
      </c>
      <c r="D10" s="704">
        <v>743.54</v>
      </c>
      <c r="E10" s="838">
        <v>669.2989</v>
      </c>
      <c r="F10" s="838">
        <v>723.2654</v>
      </c>
      <c r="G10" s="838">
        <v>53.966499999999996</v>
      </c>
      <c r="H10" s="838">
        <v>108.06313890550246</v>
      </c>
      <c r="J10" s="836">
        <v>-20.274599999999964</v>
      </c>
    </row>
    <row r="11" spans="1:10" hidden="1">
      <c r="A11" s="82"/>
      <c r="B11" s="82"/>
      <c r="C11" s="60"/>
      <c r="D11" s="704">
        <v>58.100000000000009</v>
      </c>
      <c r="E11" s="838">
        <v>18.870000000000019</v>
      </c>
      <c r="F11" s="838">
        <v>40.050000000000004</v>
      </c>
      <c r="G11" s="838"/>
      <c r="H11" s="838"/>
      <c r="J11" s="836">
        <v>-18.050000000000004</v>
      </c>
    </row>
    <row r="12" spans="1:10" hidden="1">
      <c r="A12" s="82"/>
      <c r="B12" s="82"/>
      <c r="C12" s="60"/>
      <c r="D12" s="704">
        <v>0</v>
      </c>
      <c r="E12" s="838">
        <v>0</v>
      </c>
      <c r="F12" s="838">
        <v>0</v>
      </c>
      <c r="G12" s="838"/>
      <c r="H12" s="838"/>
      <c r="J12" s="836">
        <v>0</v>
      </c>
    </row>
    <row r="13" spans="1:10" ht="18.75" customHeight="1">
      <c r="A13" s="638" t="s">
        <v>45</v>
      </c>
      <c r="B13" s="638" t="s">
        <v>46</v>
      </c>
      <c r="C13" s="641" t="s">
        <v>6</v>
      </c>
      <c r="D13" s="431">
        <v>508.73</v>
      </c>
      <c r="E13" s="838">
        <v>449.74</v>
      </c>
      <c r="F13" s="838">
        <v>482.24000000000012</v>
      </c>
      <c r="G13" s="838">
        <v>32.500000000000114</v>
      </c>
      <c r="H13" s="838">
        <v>107.22639747409617</v>
      </c>
      <c r="J13" s="836">
        <v>-26.489999999999895</v>
      </c>
    </row>
    <row r="14" spans="1:10" ht="18.75" customHeight="1">
      <c r="A14" s="638" t="s">
        <v>47</v>
      </c>
      <c r="B14" s="638" t="s">
        <v>48</v>
      </c>
      <c r="C14" s="641" t="s">
        <v>7</v>
      </c>
      <c r="D14" s="431">
        <v>3171.2299999999996</v>
      </c>
      <c r="E14" s="838">
        <v>2967.2260999999999</v>
      </c>
      <c r="F14" s="838">
        <v>3134.1100999999999</v>
      </c>
      <c r="G14" s="838">
        <v>166.88400000000001</v>
      </c>
      <c r="H14" s="838">
        <v>105.62424279026126</v>
      </c>
      <c r="J14" s="836">
        <v>-37.119899999999689</v>
      </c>
    </row>
    <row r="15" spans="1:10" ht="18.75" customHeight="1">
      <c r="A15" s="638" t="s">
        <v>49</v>
      </c>
      <c r="B15" s="638" t="s">
        <v>50</v>
      </c>
      <c r="C15" s="641" t="s">
        <v>35</v>
      </c>
      <c r="D15" s="431">
        <v>303.34000000000003</v>
      </c>
      <c r="E15" s="838">
        <v>317.52</v>
      </c>
      <c r="F15" s="838">
        <v>303.34000000000003</v>
      </c>
      <c r="G15" s="838">
        <v>-14.17999999999995</v>
      </c>
      <c r="H15" s="838">
        <v>95.534139581758652</v>
      </c>
      <c r="J15" s="836">
        <v>0</v>
      </c>
    </row>
    <row r="16" spans="1:10" ht="18.75" hidden="1" customHeight="1">
      <c r="A16" s="638" t="s">
        <v>51</v>
      </c>
      <c r="B16" s="638" t="s">
        <v>52</v>
      </c>
      <c r="C16" s="641" t="s">
        <v>36</v>
      </c>
      <c r="D16" s="431">
        <v>0</v>
      </c>
      <c r="E16" s="838">
        <v>0</v>
      </c>
      <c r="F16" s="838">
        <v>0</v>
      </c>
      <c r="G16" s="838">
        <v>0</v>
      </c>
      <c r="H16" s="838" t="e">
        <v>#DIV/0!</v>
      </c>
      <c r="J16" s="836">
        <v>0</v>
      </c>
    </row>
    <row r="17" spans="1:10" ht="18.75" customHeight="1">
      <c r="A17" s="638" t="s">
        <v>53</v>
      </c>
      <c r="B17" s="638" t="s">
        <v>54</v>
      </c>
      <c r="C17" s="641" t="s">
        <v>55</v>
      </c>
      <c r="D17" s="431">
        <v>4220.8099999999995</v>
      </c>
      <c r="E17" s="838">
        <v>4130.5220000000008</v>
      </c>
      <c r="F17" s="838">
        <v>4303.4699999999993</v>
      </c>
      <c r="G17" s="838">
        <v>172.9479999999985</v>
      </c>
      <c r="H17" s="838">
        <v>104.18707369189653</v>
      </c>
      <c r="J17" s="836">
        <v>77.909999999999854</v>
      </c>
    </row>
    <row r="18" spans="1:10" ht="18.75" customHeight="1">
      <c r="A18" s="638" t="s">
        <v>56</v>
      </c>
      <c r="B18" s="638" t="s">
        <v>309</v>
      </c>
      <c r="C18" s="641" t="s">
        <v>58</v>
      </c>
      <c r="D18" s="431">
        <v>583.67999999999995</v>
      </c>
      <c r="E18" s="838">
        <v>261.56162599999993</v>
      </c>
      <c r="F18" s="838">
        <v>570.53</v>
      </c>
      <c r="G18" s="838">
        <v>308.96837400000004</v>
      </c>
      <c r="H18" s="838">
        <v>218.12450424207111</v>
      </c>
      <c r="J18" s="836">
        <v>-13.149999999999977</v>
      </c>
    </row>
    <row r="19" spans="1:10" ht="18.75" hidden="1" customHeight="1">
      <c r="A19" s="638" t="s">
        <v>59</v>
      </c>
      <c r="B19" s="638" t="s">
        <v>310</v>
      </c>
      <c r="C19" s="641" t="s">
        <v>248</v>
      </c>
      <c r="D19" s="431">
        <v>0</v>
      </c>
      <c r="E19" s="838">
        <v>0</v>
      </c>
      <c r="F19" s="838">
        <v>0</v>
      </c>
      <c r="G19" s="838">
        <v>0</v>
      </c>
      <c r="H19" s="838" t="e">
        <v>#DIV/0!</v>
      </c>
      <c r="J19" s="836">
        <v>0</v>
      </c>
    </row>
    <row r="20" spans="1:10" s="645" customFormat="1" ht="18.75" customHeight="1">
      <c r="A20" s="638" t="s">
        <v>59</v>
      </c>
      <c r="B20" s="638" t="s">
        <v>60</v>
      </c>
      <c r="C20" s="641" t="s">
        <v>61</v>
      </c>
      <c r="D20" s="431">
        <v>1.7600000000000002</v>
      </c>
      <c r="E20" s="838">
        <v>3.8100000000000005</v>
      </c>
      <c r="F20" s="838">
        <v>1.7600000000000002</v>
      </c>
      <c r="G20" s="838">
        <v>-2.0500000000000003</v>
      </c>
      <c r="H20" s="838">
        <v>46.194225721784775</v>
      </c>
      <c r="J20" s="836">
        <v>0</v>
      </c>
    </row>
    <row r="21" spans="1:10" s="645" customFormat="1" ht="18.75" customHeight="1">
      <c r="A21" s="95">
        <v>2</v>
      </c>
      <c r="B21" s="95" t="s">
        <v>62</v>
      </c>
      <c r="C21" s="96" t="s">
        <v>9</v>
      </c>
      <c r="D21" s="703">
        <v>6378.0709999999999</v>
      </c>
      <c r="E21" s="837">
        <v>7491.1229039999998</v>
      </c>
      <c r="F21" s="837">
        <v>6550.0451000000003</v>
      </c>
      <c r="G21" s="837">
        <v>-941.07780399999956</v>
      </c>
      <c r="H21" s="837">
        <v>87.437426724136429</v>
      </c>
      <c r="J21" s="836">
        <v>178.91410000000087</v>
      </c>
    </row>
    <row r="22" spans="1:10" ht="18.75" customHeight="1">
      <c r="A22" s="638" t="s">
        <v>63</v>
      </c>
      <c r="B22" s="638" t="s">
        <v>64</v>
      </c>
      <c r="C22" s="641" t="s">
        <v>10</v>
      </c>
      <c r="D22" s="431">
        <v>666.88</v>
      </c>
      <c r="E22" s="838">
        <v>508.97999999999996</v>
      </c>
      <c r="F22" s="838">
        <v>667.52</v>
      </c>
      <c r="G22" s="838">
        <v>158.54000000000002</v>
      </c>
      <c r="H22" s="838">
        <v>131.14857165311017</v>
      </c>
      <c r="J22" s="836">
        <v>0.63999999999998636</v>
      </c>
    </row>
    <row r="23" spans="1:10" ht="18.75" customHeight="1">
      <c r="A23" s="638" t="s">
        <v>65</v>
      </c>
      <c r="B23" s="638" t="s">
        <v>66</v>
      </c>
      <c r="C23" s="641" t="s">
        <v>11</v>
      </c>
      <c r="D23" s="431">
        <v>25.519999999999996</v>
      </c>
      <c r="E23" s="838">
        <v>54.14</v>
      </c>
      <c r="F23" s="838">
        <v>30.08</v>
      </c>
      <c r="G23" s="838">
        <v>-24.060000000000002</v>
      </c>
      <c r="H23" s="838">
        <v>55.559660140376799</v>
      </c>
      <c r="J23" s="836">
        <v>11.540000000000006</v>
      </c>
    </row>
    <row r="24" spans="1:10" ht="18.75" hidden="1" customHeight="1">
      <c r="A24" s="638" t="s">
        <v>67</v>
      </c>
      <c r="B24" s="638" t="s">
        <v>68</v>
      </c>
      <c r="C24" s="641" t="s">
        <v>12</v>
      </c>
      <c r="D24" s="431">
        <v>0</v>
      </c>
      <c r="E24" s="838">
        <v>0</v>
      </c>
      <c r="F24" s="838">
        <v>0</v>
      </c>
      <c r="G24" s="838">
        <v>0</v>
      </c>
      <c r="H24" s="838" t="e">
        <v>#DIV/0!</v>
      </c>
      <c r="J24" s="836">
        <v>0</v>
      </c>
    </row>
    <row r="25" spans="1:10" ht="18.75" hidden="1" customHeight="1">
      <c r="A25" s="638" t="s">
        <v>69</v>
      </c>
      <c r="B25" s="638" t="s">
        <v>70</v>
      </c>
      <c r="C25" s="641" t="s">
        <v>71</v>
      </c>
      <c r="D25" s="431">
        <v>0</v>
      </c>
      <c r="E25" s="838">
        <v>0</v>
      </c>
      <c r="F25" s="838">
        <v>0</v>
      </c>
      <c r="G25" s="838">
        <v>0</v>
      </c>
      <c r="H25" s="838" t="e">
        <v>#DIV/0!</v>
      </c>
      <c r="J25" s="836">
        <v>0</v>
      </c>
    </row>
    <row r="26" spans="1:10" ht="18.75" customHeight="1">
      <c r="A26" s="638" t="s">
        <v>67</v>
      </c>
      <c r="B26" s="638" t="s">
        <v>73</v>
      </c>
      <c r="C26" s="641" t="s">
        <v>74</v>
      </c>
      <c r="D26" s="431">
        <v>35.97</v>
      </c>
      <c r="E26" s="838">
        <v>35.97</v>
      </c>
      <c r="F26" s="838">
        <v>35.97</v>
      </c>
      <c r="G26" s="838">
        <v>0</v>
      </c>
      <c r="H26" s="838">
        <v>100</v>
      </c>
      <c r="J26" s="836">
        <v>0</v>
      </c>
    </row>
    <row r="27" spans="1:10" ht="18.75" customHeight="1">
      <c r="A27" s="638" t="s">
        <v>69</v>
      </c>
      <c r="B27" s="638" t="s">
        <v>76</v>
      </c>
      <c r="C27" s="641" t="s">
        <v>77</v>
      </c>
      <c r="D27" s="431">
        <v>706.25000000000011</v>
      </c>
      <c r="E27" s="838">
        <v>925.50630000000012</v>
      </c>
      <c r="F27" s="838">
        <v>728.30630000000008</v>
      </c>
      <c r="G27" s="838">
        <v>-197.20000000000005</v>
      </c>
      <c r="H27" s="838">
        <v>78.692743636645147</v>
      </c>
      <c r="J27" s="836">
        <v>22.056299999999965</v>
      </c>
    </row>
    <row r="28" spans="1:10" ht="18.75" customHeight="1">
      <c r="A28" s="638" t="s">
        <v>72</v>
      </c>
      <c r="B28" s="638" t="s">
        <v>79</v>
      </c>
      <c r="C28" s="641" t="s">
        <v>80</v>
      </c>
      <c r="D28" s="431">
        <v>254.72</v>
      </c>
      <c r="E28" s="838">
        <v>249.66799999999998</v>
      </c>
      <c r="F28" s="838">
        <v>250.43999999999997</v>
      </c>
      <c r="G28" s="838">
        <v>0.77199999999999136</v>
      </c>
      <c r="H28" s="838">
        <v>100.30921063171891</v>
      </c>
      <c r="J28" s="836">
        <v>-4.2800000000000296</v>
      </c>
    </row>
    <row r="29" spans="1:10" ht="37.5" hidden="1" customHeight="1">
      <c r="A29" s="638" t="s">
        <v>75</v>
      </c>
      <c r="B29" s="638" t="s">
        <v>82</v>
      </c>
      <c r="C29" s="641" t="s">
        <v>83</v>
      </c>
      <c r="D29" s="431">
        <v>0</v>
      </c>
      <c r="E29" s="838">
        <v>0</v>
      </c>
      <c r="F29" s="838">
        <v>0</v>
      </c>
      <c r="G29" s="838">
        <v>0</v>
      </c>
      <c r="H29" s="838" t="e">
        <v>#DIV/0!</v>
      </c>
      <c r="J29" s="836">
        <v>0</v>
      </c>
    </row>
    <row r="30" spans="1:10" s="839" customFormat="1" ht="31">
      <c r="A30" s="638" t="s">
        <v>78</v>
      </c>
      <c r="B30" s="638" t="s">
        <v>85</v>
      </c>
      <c r="C30" s="641" t="s">
        <v>13</v>
      </c>
      <c r="D30" s="431">
        <v>1657.71</v>
      </c>
      <c r="E30" s="838">
        <v>2270.0050000000001</v>
      </c>
      <c r="F30" s="838">
        <v>1676.4094000000002</v>
      </c>
      <c r="G30" s="838">
        <v>-593.59559999999988</v>
      </c>
      <c r="H30" s="838">
        <v>73.850471694996273</v>
      </c>
      <c r="J30" s="836">
        <v>18.699400000000196</v>
      </c>
    </row>
    <row r="31" spans="1:10" s="839" customFormat="1" ht="18.75" customHeight="1">
      <c r="A31" s="82"/>
      <c r="B31" s="61" t="s">
        <v>311</v>
      </c>
      <c r="C31" s="97" t="s">
        <v>312</v>
      </c>
      <c r="D31" s="704">
        <v>16.900000000000002</v>
      </c>
      <c r="E31" s="840">
        <v>25.62</v>
      </c>
      <c r="F31" s="840">
        <v>16.770000000000003</v>
      </c>
      <c r="G31" s="840">
        <v>-8.8499999999999979</v>
      </c>
      <c r="H31" s="840">
        <v>65.45667447306792</v>
      </c>
      <c r="I31" s="841">
        <v>6.5949750537301705E-2</v>
      </c>
      <c r="J31" s="836">
        <v>-0.12999999999999901</v>
      </c>
    </row>
    <row r="32" spans="1:10" s="839" customFormat="1" ht="18.75" customHeight="1">
      <c r="A32" s="82"/>
      <c r="B32" s="61" t="s">
        <v>88</v>
      </c>
      <c r="C32" s="97" t="s">
        <v>313</v>
      </c>
      <c r="D32" s="704">
        <v>65.27</v>
      </c>
      <c r="E32" s="840">
        <v>66.5</v>
      </c>
      <c r="F32" s="840">
        <v>65.34</v>
      </c>
      <c r="G32" s="840">
        <v>-1.1599999999999966</v>
      </c>
      <c r="H32" s="840">
        <v>98.255639097744364</v>
      </c>
      <c r="I32" s="841">
        <v>0.25695627311313618</v>
      </c>
      <c r="J32" s="836">
        <v>7.000000000000739E-2</v>
      </c>
    </row>
    <row r="33" spans="1:10" s="839" customFormat="1" ht="18.75" customHeight="1">
      <c r="A33" s="82"/>
      <c r="B33" s="61" t="s">
        <v>314</v>
      </c>
      <c r="C33" s="97" t="s">
        <v>315</v>
      </c>
      <c r="D33" s="704">
        <v>195.23000000000002</v>
      </c>
      <c r="E33" s="840">
        <v>238.69199999999998</v>
      </c>
      <c r="F33" s="840">
        <v>201.93300000000005</v>
      </c>
      <c r="G33" s="840">
        <v>-36.758999999999929</v>
      </c>
      <c r="H33" s="840">
        <v>84.599819013624284</v>
      </c>
      <c r="I33" s="841">
        <v>0.79412230025336594</v>
      </c>
      <c r="J33" s="836">
        <v>6.7030000000000314</v>
      </c>
    </row>
    <row r="34" spans="1:10" s="839" customFormat="1" ht="18.75" customHeight="1">
      <c r="A34" s="82"/>
      <c r="B34" s="61" t="s">
        <v>316</v>
      </c>
      <c r="C34" s="97" t="s">
        <v>317</v>
      </c>
      <c r="D34" s="704">
        <v>23.68</v>
      </c>
      <c r="E34" s="840">
        <v>25.23</v>
      </c>
      <c r="F34" s="840">
        <v>23.63</v>
      </c>
      <c r="G34" s="840">
        <v>-1.6000000000000014</v>
      </c>
      <c r="H34" s="840">
        <v>93.658343242172009</v>
      </c>
      <c r="I34" s="841">
        <v>9.2927406392154979E-2</v>
      </c>
      <c r="J34" s="836">
        <v>-5.0000000000000711E-2</v>
      </c>
    </row>
    <row r="35" spans="1:10" s="839" customFormat="1" ht="18.75" customHeight="1">
      <c r="A35" s="82"/>
      <c r="B35" s="61" t="s">
        <v>318</v>
      </c>
      <c r="C35" s="97" t="s">
        <v>319</v>
      </c>
      <c r="D35" s="704">
        <v>4.5199999999999996</v>
      </c>
      <c r="E35" s="840">
        <v>4.5199999999999996</v>
      </c>
      <c r="F35" s="840">
        <v>4.5199999999999996</v>
      </c>
      <c r="G35" s="840">
        <v>0</v>
      </c>
      <c r="H35" s="840">
        <v>100</v>
      </c>
      <c r="I35" s="841">
        <v>1.7775365082206538E-2</v>
      </c>
      <c r="J35" s="836">
        <v>0</v>
      </c>
    </row>
    <row r="36" spans="1:10" s="839" customFormat="1" ht="18.75" customHeight="1">
      <c r="A36" s="82"/>
      <c r="B36" s="61" t="s">
        <v>184</v>
      </c>
      <c r="C36" s="97" t="s">
        <v>320</v>
      </c>
      <c r="D36" s="704">
        <v>5.6199999999999992</v>
      </c>
      <c r="E36" s="840">
        <v>5.8199999999999985</v>
      </c>
      <c r="F36" s="840">
        <v>5.6199999999999992</v>
      </c>
      <c r="G36" s="840">
        <v>-0.19999999999999929</v>
      </c>
      <c r="H36" s="840">
        <v>96.563573883161524</v>
      </c>
      <c r="I36" s="841">
        <v>2.2101228265929369E-2</v>
      </c>
      <c r="J36" s="836">
        <v>0</v>
      </c>
    </row>
    <row r="37" spans="1:10" s="839" customFormat="1" ht="18.75" customHeight="1">
      <c r="A37" s="82"/>
      <c r="B37" s="61" t="s">
        <v>95</v>
      </c>
      <c r="C37" s="97" t="s">
        <v>321</v>
      </c>
      <c r="D37" s="704">
        <v>1186.44</v>
      </c>
      <c r="E37" s="840">
        <v>1395.5524</v>
      </c>
      <c r="F37" s="840">
        <v>1200.5564000000002</v>
      </c>
      <c r="G37" s="840">
        <v>-194.99599999999987</v>
      </c>
      <c r="H37" s="840">
        <v>86.027325093633181</v>
      </c>
      <c r="I37" s="841">
        <v>4.7213115734025646</v>
      </c>
      <c r="J37" s="836">
        <v>14.116400000000112</v>
      </c>
    </row>
    <row r="38" spans="1:10" s="839" customFormat="1" ht="18.75" customHeight="1">
      <c r="A38" s="82"/>
      <c r="B38" s="61" t="s">
        <v>322</v>
      </c>
      <c r="C38" s="97" t="s">
        <v>323</v>
      </c>
      <c r="D38" s="704">
        <v>115.05</v>
      </c>
      <c r="E38" s="840">
        <v>462.43</v>
      </c>
      <c r="F38" s="840">
        <v>112.64000000000001</v>
      </c>
      <c r="G38" s="840">
        <v>-349.78999999999996</v>
      </c>
      <c r="H38" s="840">
        <v>24.358281253378895</v>
      </c>
      <c r="I38" s="841">
        <v>0.44296839001321792</v>
      </c>
      <c r="J38" s="836">
        <v>-2.4099999999999824</v>
      </c>
    </row>
    <row r="39" spans="1:10" s="839" customFormat="1" ht="18.75" customHeight="1">
      <c r="A39" s="82"/>
      <c r="B39" s="61" t="s">
        <v>99</v>
      </c>
      <c r="C39" s="97" t="s">
        <v>324</v>
      </c>
      <c r="D39" s="704">
        <v>12.79</v>
      </c>
      <c r="E39" s="840">
        <v>12.490600000000001</v>
      </c>
      <c r="F39" s="840">
        <v>13.19</v>
      </c>
      <c r="G39" s="840">
        <v>0.69939999999999891</v>
      </c>
      <c r="H39" s="840">
        <v>105.59941075688917</v>
      </c>
      <c r="I39" s="841">
        <v>5.1871032175731024E-2</v>
      </c>
      <c r="J39" s="836">
        <v>0.40000000000000036</v>
      </c>
    </row>
    <row r="40" spans="1:10" s="839" customFormat="1" ht="18.75" customHeight="1">
      <c r="A40" s="82"/>
      <c r="B40" s="61" t="s">
        <v>325</v>
      </c>
      <c r="C40" s="97" t="s">
        <v>326</v>
      </c>
      <c r="D40" s="704">
        <v>19.069999999999997</v>
      </c>
      <c r="E40" s="840">
        <v>19.049999999999997</v>
      </c>
      <c r="F40" s="840">
        <v>19.069999999999997</v>
      </c>
      <c r="G40" s="840">
        <v>1.9999999999999574E-2</v>
      </c>
      <c r="H40" s="840">
        <v>100.10498687664042</v>
      </c>
      <c r="I40" s="841">
        <v>7.4994737194176694E-2</v>
      </c>
      <c r="J40" s="836">
        <v>0</v>
      </c>
    </row>
    <row r="41" spans="1:10" s="839" customFormat="1" ht="18.75" customHeight="1">
      <c r="A41" s="82"/>
      <c r="B41" s="61" t="s">
        <v>103</v>
      </c>
      <c r="C41" s="97" t="s">
        <v>104</v>
      </c>
      <c r="D41" s="704">
        <v>13.139999999999999</v>
      </c>
      <c r="E41" s="840">
        <v>14.1</v>
      </c>
      <c r="F41" s="840">
        <v>13.139999999999999</v>
      </c>
      <c r="G41" s="840">
        <v>-0.96000000000000085</v>
      </c>
      <c r="H41" s="840">
        <v>93.191489361702111</v>
      </c>
      <c r="I41" s="841">
        <v>5.1674402031016357E-2</v>
      </c>
      <c r="J41" s="836">
        <v>0</v>
      </c>
    </row>
    <row r="42" spans="1:10" ht="18.75" customHeight="1">
      <c r="A42" s="638" t="s">
        <v>81</v>
      </c>
      <c r="B42" s="638" t="s">
        <v>106</v>
      </c>
      <c r="C42" s="641" t="s">
        <v>18</v>
      </c>
      <c r="D42" s="431">
        <v>1.67</v>
      </c>
      <c r="E42" s="838">
        <v>1.67</v>
      </c>
      <c r="F42" s="838">
        <v>1.67</v>
      </c>
      <c r="G42" s="838">
        <v>0</v>
      </c>
      <c r="H42" s="838">
        <v>100</v>
      </c>
      <c r="J42" s="836">
        <v>0</v>
      </c>
    </row>
    <row r="43" spans="1:10" ht="18.75" customHeight="1">
      <c r="A43" s="638" t="s">
        <v>84</v>
      </c>
      <c r="B43" s="638" t="s">
        <v>108</v>
      </c>
      <c r="C43" s="641" t="s">
        <v>19</v>
      </c>
      <c r="D43" s="431">
        <v>2.2799999999999998</v>
      </c>
      <c r="E43" s="838">
        <v>2.2799999999999998</v>
      </c>
      <c r="F43" s="838">
        <v>2.2799999999999998</v>
      </c>
      <c r="G43" s="838">
        <v>0</v>
      </c>
      <c r="H43" s="838">
        <v>100</v>
      </c>
      <c r="J43" s="836">
        <v>0</v>
      </c>
    </row>
    <row r="44" spans="1:10" ht="18.75" customHeight="1">
      <c r="A44" s="638" t="s">
        <v>105</v>
      </c>
      <c r="B44" s="638" t="s">
        <v>110</v>
      </c>
      <c r="C44" s="641" t="s">
        <v>111</v>
      </c>
      <c r="D44" s="431">
        <v>49.85</v>
      </c>
      <c r="E44" s="838">
        <v>59.066929999999999</v>
      </c>
      <c r="F44" s="838">
        <v>55.57</v>
      </c>
      <c r="G44" s="838">
        <v>-3.496929999999999</v>
      </c>
      <c r="H44" s="838">
        <v>94.079716010295442</v>
      </c>
      <c r="J44" s="836">
        <v>5.7199999999999989</v>
      </c>
    </row>
    <row r="45" spans="1:10" ht="18.75" customHeight="1">
      <c r="A45" s="638" t="s">
        <v>107</v>
      </c>
      <c r="B45" s="638" t="s">
        <v>113</v>
      </c>
      <c r="C45" s="641" t="s">
        <v>114</v>
      </c>
      <c r="D45" s="431">
        <v>480.81999999999994</v>
      </c>
      <c r="E45" s="838">
        <v>509.72</v>
      </c>
      <c r="F45" s="838">
        <v>522.82000000000005</v>
      </c>
      <c r="G45" s="838">
        <v>13.100000000000023</v>
      </c>
      <c r="H45" s="838">
        <v>102.57003845248371</v>
      </c>
      <c r="J45" s="836">
        <v>41.960000000000036</v>
      </c>
    </row>
    <row r="46" spans="1:10" ht="18.75" customHeight="1">
      <c r="A46" s="638" t="s">
        <v>109</v>
      </c>
      <c r="B46" s="638" t="s">
        <v>116</v>
      </c>
      <c r="C46" s="641" t="s">
        <v>117</v>
      </c>
      <c r="D46" s="431">
        <v>1173.3000000000002</v>
      </c>
      <c r="E46" s="838">
        <v>1496.2281000000003</v>
      </c>
      <c r="F46" s="838">
        <v>1258.5441000000003</v>
      </c>
      <c r="G46" s="838">
        <v>-237.68399999999997</v>
      </c>
      <c r="H46" s="838">
        <v>84.114454206547791</v>
      </c>
      <c r="J46" s="836">
        <v>85.244100000000117</v>
      </c>
    </row>
    <row r="47" spans="1:10" ht="18.75" customHeight="1">
      <c r="A47" s="638" t="s">
        <v>112</v>
      </c>
      <c r="B47" s="638" t="s">
        <v>119</v>
      </c>
      <c r="C47" s="641" t="s">
        <v>120</v>
      </c>
      <c r="D47" s="431">
        <v>22.139999999999997</v>
      </c>
      <c r="E47" s="838">
        <v>27.748200000000001</v>
      </c>
      <c r="F47" s="838">
        <v>21.878199999999996</v>
      </c>
      <c r="G47" s="838">
        <v>-5.8700000000000045</v>
      </c>
      <c r="H47" s="838">
        <v>78.845474661419473</v>
      </c>
      <c r="J47" s="836">
        <v>-0.26180000000000092</v>
      </c>
    </row>
    <row r="48" spans="1:10" ht="24" customHeight="1">
      <c r="A48" s="638" t="s">
        <v>115</v>
      </c>
      <c r="B48" s="638" t="s">
        <v>122</v>
      </c>
      <c r="C48" s="641" t="s">
        <v>123</v>
      </c>
      <c r="D48" s="431">
        <v>13.350000000000001</v>
      </c>
      <c r="E48" s="838">
        <v>14.510000000000002</v>
      </c>
      <c r="F48" s="838">
        <v>13.370000000000001</v>
      </c>
      <c r="G48" s="838">
        <v>-1.1400000000000006</v>
      </c>
      <c r="H48" s="838">
        <v>92.143349414197104</v>
      </c>
      <c r="J48" s="836">
        <v>1.9999999999999574E-2</v>
      </c>
    </row>
    <row r="49" spans="1:10" ht="18.75" hidden="1" customHeight="1">
      <c r="A49" s="638" t="s">
        <v>124</v>
      </c>
      <c r="B49" s="638" t="s">
        <v>125</v>
      </c>
      <c r="C49" s="641" t="s">
        <v>126</v>
      </c>
      <c r="D49" s="431">
        <v>0</v>
      </c>
      <c r="E49" s="838">
        <v>0</v>
      </c>
      <c r="F49" s="838">
        <v>0</v>
      </c>
      <c r="G49" s="838">
        <v>0</v>
      </c>
      <c r="H49" s="838" t="e">
        <v>#DIV/0!</v>
      </c>
      <c r="J49" s="836">
        <v>0</v>
      </c>
    </row>
    <row r="50" spans="1:10">
      <c r="A50" s="638" t="s">
        <v>118</v>
      </c>
      <c r="B50" s="638" t="s">
        <v>128</v>
      </c>
      <c r="C50" s="641" t="s">
        <v>129</v>
      </c>
      <c r="D50" s="431">
        <v>81.760000000000019</v>
      </c>
      <c r="E50" s="838">
        <v>86.7</v>
      </c>
      <c r="F50" s="838">
        <v>86.940000000000012</v>
      </c>
      <c r="G50" s="838">
        <v>0.24000000000000909</v>
      </c>
      <c r="H50" s="838">
        <v>100.27681660899654</v>
      </c>
      <c r="J50" s="836">
        <v>5.1799999999999926</v>
      </c>
    </row>
    <row r="51" spans="1:10">
      <c r="A51" s="638" t="s">
        <v>121</v>
      </c>
      <c r="B51" s="638" t="s">
        <v>1162</v>
      </c>
      <c r="C51" s="641" t="s">
        <v>132</v>
      </c>
      <c r="D51" s="431">
        <v>115.37</v>
      </c>
      <c r="E51" s="838">
        <v>108.11999999999999</v>
      </c>
      <c r="F51" s="838">
        <v>110.33999999999999</v>
      </c>
      <c r="G51" s="838">
        <v>2.2199999999999989</v>
      </c>
      <c r="H51" s="838">
        <v>102.05327413984462</v>
      </c>
      <c r="J51" s="836">
        <v>-5.0300000000000153</v>
      </c>
    </row>
    <row r="52" spans="1:10">
      <c r="A52" s="638" t="s">
        <v>124</v>
      </c>
      <c r="B52" s="638" t="s">
        <v>1161</v>
      </c>
      <c r="C52" s="641" t="s">
        <v>135</v>
      </c>
      <c r="D52" s="431">
        <v>42.28</v>
      </c>
      <c r="E52" s="838">
        <v>40.489999999999995</v>
      </c>
      <c r="F52" s="838">
        <v>41.58</v>
      </c>
      <c r="G52" s="838">
        <v>1.0900000000000034</v>
      </c>
      <c r="H52" s="838">
        <v>102.69202272165967</v>
      </c>
      <c r="J52" s="836">
        <v>-0.70000000000000284</v>
      </c>
    </row>
    <row r="53" spans="1:10" ht="18.75" customHeight="1">
      <c r="A53" s="638" t="s">
        <v>127</v>
      </c>
      <c r="B53" s="638" t="s">
        <v>137</v>
      </c>
      <c r="C53" s="641" t="s">
        <v>138</v>
      </c>
      <c r="D53" s="431">
        <v>6.3410000000000002</v>
      </c>
      <c r="E53" s="838">
        <v>7.4850000000000003</v>
      </c>
      <c r="F53" s="838">
        <v>6.4710000000000001</v>
      </c>
      <c r="G53" s="838">
        <v>-1.0140000000000002</v>
      </c>
      <c r="H53" s="838">
        <v>86.452905811623253</v>
      </c>
      <c r="J53" s="836">
        <v>0.12999999999999989</v>
      </c>
    </row>
    <row r="54" spans="1:10" ht="18.75" customHeight="1">
      <c r="A54" s="638" t="s">
        <v>130</v>
      </c>
      <c r="B54" s="638" t="s">
        <v>140</v>
      </c>
      <c r="C54" s="641" t="s">
        <v>141</v>
      </c>
      <c r="D54" s="431">
        <v>113.23</v>
      </c>
      <c r="E54" s="838">
        <v>189.02427399999999</v>
      </c>
      <c r="F54" s="838">
        <v>115.01</v>
      </c>
      <c r="G54" s="838">
        <v>-74.014273999999986</v>
      </c>
      <c r="H54" s="838">
        <v>60.844037417120312</v>
      </c>
      <c r="J54" s="836">
        <v>1.7800000000000011</v>
      </c>
    </row>
    <row r="55" spans="1:10" ht="18.75" customHeight="1">
      <c r="A55" s="638" t="s">
        <v>133</v>
      </c>
      <c r="B55" s="638" t="s">
        <v>143</v>
      </c>
      <c r="C55" s="641" t="s">
        <v>144</v>
      </c>
      <c r="D55" s="431">
        <v>14.729999999999999</v>
      </c>
      <c r="E55" s="838">
        <v>13.366099999999999</v>
      </c>
      <c r="F55" s="838">
        <v>13.1761</v>
      </c>
      <c r="G55" s="838">
        <v>-0.1899999999999995</v>
      </c>
      <c r="H55" s="838">
        <v>98.578493352586023</v>
      </c>
      <c r="J55" s="836">
        <v>-1.5538999999999987</v>
      </c>
    </row>
    <row r="56" spans="1:10" ht="18.75" customHeight="1">
      <c r="A56" s="638" t="s">
        <v>136</v>
      </c>
      <c r="B56" s="638" t="s">
        <v>327</v>
      </c>
      <c r="C56" s="641" t="s">
        <v>147</v>
      </c>
      <c r="D56" s="431">
        <v>870.49000000000012</v>
      </c>
      <c r="E56" s="838">
        <v>819.82499999999993</v>
      </c>
      <c r="F56" s="838">
        <v>868.03000000000009</v>
      </c>
      <c r="G56" s="838">
        <v>48.205000000000155</v>
      </c>
      <c r="H56" s="838">
        <v>105.87991339615164</v>
      </c>
      <c r="J56" s="836">
        <v>-2.4600000000000364</v>
      </c>
    </row>
    <row r="57" spans="1:10" ht="18.75" customHeight="1">
      <c r="A57" s="638" t="s">
        <v>139</v>
      </c>
      <c r="B57" s="638" t="s">
        <v>149</v>
      </c>
      <c r="C57" s="641" t="s">
        <v>150</v>
      </c>
      <c r="D57" s="431">
        <v>38.61</v>
      </c>
      <c r="E57" s="838">
        <v>40.150000000000006</v>
      </c>
      <c r="F57" s="838">
        <v>38.61</v>
      </c>
      <c r="G57" s="838">
        <v>-1.5400000000000063</v>
      </c>
      <c r="H57" s="838">
        <v>96.164383561643817</v>
      </c>
      <c r="J57" s="836">
        <v>0</v>
      </c>
    </row>
    <row r="58" spans="1:10" s="645" customFormat="1" ht="18.75" customHeight="1">
      <c r="A58" s="638" t="s">
        <v>142</v>
      </c>
      <c r="B58" s="638" t="s">
        <v>152</v>
      </c>
      <c r="C58" s="641" t="s">
        <v>153</v>
      </c>
      <c r="D58" s="431">
        <v>4.8000000000000007</v>
      </c>
      <c r="E58" s="838">
        <v>30.49</v>
      </c>
      <c r="F58" s="837">
        <v>5.0300000000000011</v>
      </c>
      <c r="G58" s="837">
        <v>-25.459999999999997</v>
      </c>
      <c r="H58" s="837">
        <v>16.497212200721552</v>
      </c>
      <c r="J58" s="836">
        <v>0.23000000000000043</v>
      </c>
    </row>
    <row r="59" spans="1:10" s="645" customFormat="1" ht="15">
      <c r="A59" s="831">
        <v>3</v>
      </c>
      <c r="B59" s="98" t="s">
        <v>154</v>
      </c>
      <c r="C59" s="96" t="s">
        <v>20</v>
      </c>
      <c r="D59" s="837">
        <v>9459.1899999999987</v>
      </c>
      <c r="E59" s="837">
        <v>9119.2584699999989</v>
      </c>
      <c r="F59" s="837">
        <v>9319.6404000000002</v>
      </c>
      <c r="G59" s="837">
        <v>200.38193000000138</v>
      </c>
      <c r="H59" s="837">
        <v>102.19734894738653</v>
      </c>
      <c r="J59" s="836">
        <v>-141.73959999999897</v>
      </c>
    </row>
    <row r="60" spans="1:10" s="645" customFormat="1" ht="15" hidden="1">
      <c r="A60" s="98">
        <v>4</v>
      </c>
      <c r="B60" s="98" t="s">
        <v>190</v>
      </c>
      <c r="C60" s="99" t="s">
        <v>191</v>
      </c>
      <c r="D60" s="837"/>
      <c r="E60" s="837">
        <v>0</v>
      </c>
      <c r="F60" s="837"/>
      <c r="G60" s="837">
        <v>0</v>
      </c>
      <c r="H60" s="837">
        <v>0</v>
      </c>
    </row>
    <row r="61" spans="1:10" s="645" customFormat="1" ht="15" hidden="1">
      <c r="A61" s="98">
        <v>5</v>
      </c>
      <c r="B61" s="98" t="s">
        <v>192</v>
      </c>
      <c r="C61" s="99" t="s">
        <v>193</v>
      </c>
      <c r="D61" s="837"/>
      <c r="E61" s="837">
        <v>0</v>
      </c>
      <c r="F61" s="837"/>
      <c r="G61" s="837">
        <v>0</v>
      </c>
      <c r="H61" s="837">
        <v>0</v>
      </c>
    </row>
    <row r="62" spans="1:10" s="645" customFormat="1" ht="15">
      <c r="A62" s="100">
        <v>4</v>
      </c>
      <c r="B62" s="100" t="s">
        <v>194</v>
      </c>
      <c r="C62" s="101" t="s">
        <v>195</v>
      </c>
      <c r="D62" s="842"/>
      <c r="E62" s="842">
        <v>7915.3978699999989</v>
      </c>
      <c r="F62" s="842">
        <v>7915.3978699999989</v>
      </c>
      <c r="G62" s="842">
        <v>0</v>
      </c>
      <c r="H62" s="842">
        <v>31.128117797191724</v>
      </c>
    </row>
  </sheetData>
  <mergeCells count="10">
    <mergeCell ref="A1:H1"/>
    <mergeCell ref="A3:A5"/>
    <mergeCell ref="B3:B5"/>
    <mergeCell ref="C3:C5"/>
    <mergeCell ref="E3:E5"/>
    <mergeCell ref="F3:H3"/>
    <mergeCell ref="F4:F5"/>
    <mergeCell ref="G4:H4"/>
    <mergeCell ref="G2:H2"/>
    <mergeCell ref="D3:D5"/>
  </mergeCells>
  <printOptions horizontalCentered="1"/>
  <pageMargins left="0.39370078740157483" right="0.23622047244094491" top="0.48" bottom="0.27559055118110237" header="0.46"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Zeros="0" view="pageBreakPreview" zoomScaleNormal="115" zoomScaleSheetLayoutView="100" workbookViewId="0">
      <pane ySplit="5" topLeftCell="A6" activePane="bottomLeft" state="frozen"/>
      <selection pane="bottomLeft" activeCell="F11" sqref="F11"/>
    </sheetView>
  </sheetViews>
  <sheetFormatPr defaultColWidth="8.84375" defaultRowHeight="15.5"/>
  <cols>
    <col min="1" max="1" width="4.84375" style="844" customWidth="1"/>
    <col min="2" max="2" width="32.84375" style="844" customWidth="1"/>
    <col min="3" max="3" width="11.765625" style="854" customWidth="1"/>
    <col min="4" max="4" width="11" style="844" customWidth="1"/>
    <col min="5" max="5" width="7.3046875" style="844" customWidth="1"/>
    <col min="6" max="6" width="8.69140625" style="844" customWidth="1"/>
    <col min="7" max="7" width="8.07421875" style="844" customWidth="1"/>
    <col min="8" max="16384" width="8.84375" style="844"/>
  </cols>
  <sheetData>
    <row r="1" spans="1:7" s="843" customFormat="1" ht="39.75" customHeight="1">
      <c r="A1" s="1027" t="s">
        <v>963</v>
      </c>
      <c r="B1" s="1027"/>
      <c r="C1" s="1027"/>
      <c r="D1" s="1027"/>
      <c r="E1" s="1027"/>
      <c r="F1" s="1027"/>
      <c r="G1" s="1027"/>
    </row>
    <row r="2" spans="1:7" ht="15.75" customHeight="1">
      <c r="A2" s="1028" t="s">
        <v>155</v>
      </c>
      <c r="B2" s="1028"/>
      <c r="C2" s="1028"/>
      <c r="D2" s="1028"/>
      <c r="E2" s="1028"/>
      <c r="F2" s="1028"/>
      <c r="G2" s="1028"/>
    </row>
    <row r="3" spans="1:7" ht="33.75" customHeight="1">
      <c r="A3" s="1024" t="s">
        <v>0</v>
      </c>
      <c r="B3" s="1024" t="s">
        <v>37</v>
      </c>
      <c r="C3" s="1024" t="s">
        <v>38</v>
      </c>
      <c r="D3" s="1032" t="s">
        <v>710</v>
      </c>
      <c r="E3" s="1032" t="s">
        <v>709</v>
      </c>
      <c r="F3" s="1032"/>
      <c r="G3" s="1032"/>
    </row>
    <row r="4" spans="1:7">
      <c r="A4" s="1025"/>
      <c r="B4" s="1025"/>
      <c r="C4" s="1025"/>
      <c r="D4" s="1032"/>
      <c r="E4" s="1032" t="s">
        <v>197</v>
      </c>
      <c r="F4" s="1032" t="s">
        <v>39</v>
      </c>
      <c r="G4" s="1032"/>
    </row>
    <row r="5" spans="1:7" ht="30">
      <c r="A5" s="1026"/>
      <c r="B5" s="1026"/>
      <c r="C5" s="1026"/>
      <c r="D5" s="1032"/>
      <c r="E5" s="1032"/>
      <c r="F5" s="827" t="s">
        <v>198</v>
      </c>
      <c r="G5" s="827" t="s">
        <v>40</v>
      </c>
    </row>
    <row r="6" spans="1:7" hidden="1">
      <c r="A6" s="1029" t="s">
        <v>21</v>
      </c>
      <c r="B6" s="1030"/>
      <c r="C6" s="845"/>
      <c r="D6" s="805"/>
      <c r="E6" s="805"/>
      <c r="F6" s="805"/>
      <c r="G6" s="805"/>
    </row>
    <row r="7" spans="1:7" s="848" customFormat="1" ht="30">
      <c r="A7" s="846">
        <v>1</v>
      </c>
      <c r="B7" s="846" t="s">
        <v>328</v>
      </c>
      <c r="C7" s="847" t="s">
        <v>157</v>
      </c>
      <c r="D7" s="821">
        <v>680.57777399999998</v>
      </c>
      <c r="E7" s="821">
        <v>144.18449999999999</v>
      </c>
      <c r="F7" s="821">
        <v>-536.39327400000002</v>
      </c>
      <c r="G7" s="821">
        <v>21.18560222038635</v>
      </c>
    </row>
    <row r="8" spans="1:7">
      <c r="A8" s="106" t="s">
        <v>42</v>
      </c>
      <c r="B8" s="106" t="s">
        <v>43</v>
      </c>
      <c r="C8" s="107" t="s">
        <v>158</v>
      </c>
      <c r="D8" s="445">
        <v>95.751100000000008</v>
      </c>
      <c r="E8" s="445">
        <v>38.324599999999997</v>
      </c>
      <c r="F8" s="445">
        <v>-57.426500000000011</v>
      </c>
      <c r="G8" s="445">
        <v>40.025232086106577</v>
      </c>
    </row>
    <row r="9" spans="1:7" s="849" customFormat="1">
      <c r="A9" s="109"/>
      <c r="B9" s="109" t="s">
        <v>308</v>
      </c>
      <c r="C9" s="110" t="s">
        <v>159</v>
      </c>
      <c r="D9" s="830">
        <v>64.16109999999999</v>
      </c>
      <c r="E9" s="830">
        <v>20.274600000000003</v>
      </c>
      <c r="F9" s="830">
        <v>-43.886499999999984</v>
      </c>
      <c r="G9" s="830">
        <v>31.599520581785544</v>
      </c>
    </row>
    <row r="10" spans="1:7">
      <c r="A10" s="106" t="s">
        <v>45</v>
      </c>
      <c r="B10" s="106" t="s">
        <v>46</v>
      </c>
      <c r="C10" s="107" t="s">
        <v>160</v>
      </c>
      <c r="D10" s="445">
        <v>47.570000000000007</v>
      </c>
      <c r="E10" s="445">
        <v>26.490000000000002</v>
      </c>
      <c r="F10" s="445">
        <v>-21.080000000000005</v>
      </c>
      <c r="G10" s="445">
        <v>55.68635694765608</v>
      </c>
    </row>
    <row r="11" spans="1:7">
      <c r="A11" s="106" t="s">
        <v>47</v>
      </c>
      <c r="B11" s="106" t="s">
        <v>48</v>
      </c>
      <c r="C11" s="107" t="s">
        <v>161</v>
      </c>
      <c r="D11" s="445">
        <v>209.84889999999999</v>
      </c>
      <c r="E11" s="445">
        <v>43.879899999999999</v>
      </c>
      <c r="F11" s="445">
        <v>-165.96899999999999</v>
      </c>
      <c r="G11" s="445">
        <v>20.910235888775212</v>
      </c>
    </row>
    <row r="12" spans="1:7" hidden="1">
      <c r="A12" s="106" t="s">
        <v>49</v>
      </c>
      <c r="B12" s="106" t="s">
        <v>50</v>
      </c>
      <c r="C12" s="107" t="s">
        <v>162</v>
      </c>
      <c r="D12" s="445">
        <v>0</v>
      </c>
      <c r="E12" s="445">
        <v>0</v>
      </c>
      <c r="F12" s="445">
        <v>0</v>
      </c>
      <c r="G12" s="445"/>
    </row>
    <row r="13" spans="1:7" hidden="1">
      <c r="A13" s="106" t="s">
        <v>51</v>
      </c>
      <c r="B13" s="106" t="s">
        <v>52</v>
      </c>
      <c r="C13" s="107" t="s">
        <v>163</v>
      </c>
      <c r="D13" s="445">
        <v>0</v>
      </c>
      <c r="E13" s="445">
        <v>0</v>
      </c>
      <c r="F13" s="445">
        <v>0</v>
      </c>
      <c r="G13" s="445"/>
    </row>
    <row r="14" spans="1:7">
      <c r="A14" s="106" t="s">
        <v>49</v>
      </c>
      <c r="B14" s="106" t="s">
        <v>54</v>
      </c>
      <c r="C14" s="107" t="s">
        <v>164</v>
      </c>
      <c r="D14" s="445">
        <v>204.65800000000002</v>
      </c>
      <c r="E14" s="445">
        <v>22.34</v>
      </c>
      <c r="F14" s="445">
        <v>-182.31800000000001</v>
      </c>
      <c r="G14" s="445">
        <v>10.915771677628042</v>
      </c>
    </row>
    <row r="15" spans="1:7">
      <c r="A15" s="106" t="s">
        <v>51</v>
      </c>
      <c r="B15" s="106" t="s">
        <v>329</v>
      </c>
      <c r="C15" s="107" t="s">
        <v>165</v>
      </c>
      <c r="D15" s="445">
        <v>122.599774</v>
      </c>
      <c r="E15" s="445">
        <v>13.15</v>
      </c>
      <c r="F15" s="445">
        <v>-109.44977399999999</v>
      </c>
      <c r="G15" s="445">
        <v>10.725957781945015</v>
      </c>
    </row>
    <row r="16" spans="1:7" hidden="1">
      <c r="A16" s="106" t="s">
        <v>59</v>
      </c>
      <c r="B16" s="106" t="s">
        <v>310</v>
      </c>
      <c r="C16" s="107" t="s">
        <v>330</v>
      </c>
      <c r="D16" s="445">
        <v>0</v>
      </c>
      <c r="E16" s="445">
        <v>0</v>
      </c>
      <c r="F16" s="445">
        <v>0</v>
      </c>
      <c r="G16" s="445"/>
    </row>
    <row r="17" spans="1:7" s="848" customFormat="1">
      <c r="A17" s="106" t="s">
        <v>53</v>
      </c>
      <c r="B17" s="106" t="s">
        <v>60</v>
      </c>
      <c r="C17" s="107" t="s">
        <v>166</v>
      </c>
      <c r="D17" s="445">
        <v>0.15</v>
      </c>
      <c r="E17" s="445">
        <v>0</v>
      </c>
      <c r="F17" s="445">
        <v>-0.15</v>
      </c>
      <c r="G17" s="445"/>
    </row>
    <row r="18" spans="1:7" ht="31.5" customHeight="1">
      <c r="A18" s="111">
        <v>2</v>
      </c>
      <c r="B18" s="111" t="s">
        <v>167</v>
      </c>
      <c r="C18" s="112"/>
      <c r="D18" s="677">
        <v>3</v>
      </c>
      <c r="E18" s="677">
        <v>3</v>
      </c>
      <c r="F18" s="677">
        <v>0</v>
      </c>
      <c r="G18" s="677">
        <v>100</v>
      </c>
    </row>
    <row r="19" spans="1:7">
      <c r="A19" s="109"/>
      <c r="B19" s="109" t="s">
        <v>332</v>
      </c>
      <c r="C19" s="110"/>
      <c r="D19" s="445">
        <v>0</v>
      </c>
      <c r="E19" s="445">
        <v>0</v>
      </c>
      <c r="F19" s="445">
        <v>0</v>
      </c>
      <c r="G19" s="445"/>
    </row>
    <row r="20" spans="1:7" ht="31" hidden="1">
      <c r="A20" s="106" t="s">
        <v>63</v>
      </c>
      <c r="B20" s="106" t="s">
        <v>168</v>
      </c>
      <c r="C20" s="107" t="s">
        <v>169</v>
      </c>
      <c r="D20" s="445">
        <v>0</v>
      </c>
      <c r="E20" s="445">
        <v>0</v>
      </c>
      <c r="F20" s="445">
        <v>0</v>
      </c>
      <c r="G20" s="445"/>
    </row>
    <row r="21" spans="1:7" hidden="1">
      <c r="A21" s="106" t="s">
        <v>65</v>
      </c>
      <c r="B21" s="106" t="s">
        <v>333</v>
      </c>
      <c r="C21" s="107" t="s">
        <v>170</v>
      </c>
      <c r="D21" s="445">
        <v>0</v>
      </c>
      <c r="E21" s="445">
        <v>0</v>
      </c>
      <c r="F21" s="445">
        <v>0</v>
      </c>
      <c r="G21" s="445"/>
    </row>
    <row r="22" spans="1:7" ht="31" hidden="1">
      <c r="A22" s="106" t="s">
        <v>67</v>
      </c>
      <c r="B22" s="106" t="s">
        <v>334</v>
      </c>
      <c r="C22" s="107" t="s">
        <v>171</v>
      </c>
      <c r="D22" s="445">
        <v>0</v>
      </c>
      <c r="E22" s="445">
        <v>0</v>
      </c>
      <c r="F22" s="445">
        <v>0</v>
      </c>
      <c r="G22" s="445"/>
    </row>
    <row r="23" spans="1:7" hidden="1">
      <c r="A23" s="106" t="s">
        <v>69</v>
      </c>
      <c r="B23" s="106" t="s">
        <v>335</v>
      </c>
      <c r="C23" s="107" t="s">
        <v>336</v>
      </c>
      <c r="D23" s="445">
        <v>0</v>
      </c>
      <c r="E23" s="445">
        <v>0</v>
      </c>
      <c r="F23" s="445">
        <v>0</v>
      </c>
      <c r="G23" s="445"/>
    </row>
    <row r="24" spans="1:7" ht="31" hidden="1">
      <c r="A24" s="106" t="s">
        <v>72</v>
      </c>
      <c r="B24" s="106" t="s">
        <v>337</v>
      </c>
      <c r="C24" s="107" t="s">
        <v>172</v>
      </c>
      <c r="D24" s="445">
        <v>0</v>
      </c>
      <c r="E24" s="445">
        <v>0</v>
      </c>
      <c r="F24" s="445">
        <v>0</v>
      </c>
      <c r="G24" s="445"/>
    </row>
    <row r="25" spans="1:7" s="848" customFormat="1" ht="31" hidden="1">
      <c r="A25" s="106" t="s">
        <v>75</v>
      </c>
      <c r="B25" s="106" t="s">
        <v>338</v>
      </c>
      <c r="C25" s="107" t="s">
        <v>339</v>
      </c>
      <c r="D25" s="677">
        <v>0</v>
      </c>
      <c r="E25" s="677">
        <v>0</v>
      </c>
      <c r="F25" s="677">
        <v>0</v>
      </c>
      <c r="G25" s="677"/>
    </row>
    <row r="26" spans="1:7" s="848" customFormat="1" ht="31" hidden="1">
      <c r="A26" s="106" t="s">
        <v>78</v>
      </c>
      <c r="B26" s="106" t="s">
        <v>173</v>
      </c>
      <c r="C26" s="107" t="s">
        <v>174</v>
      </c>
      <c r="D26" s="677">
        <v>0</v>
      </c>
      <c r="E26" s="677">
        <v>0</v>
      </c>
      <c r="F26" s="677">
        <v>0</v>
      </c>
      <c r="G26" s="677"/>
    </row>
    <row r="27" spans="1:7" s="848" customFormat="1" ht="31" hidden="1">
      <c r="A27" s="106" t="s">
        <v>81</v>
      </c>
      <c r="B27" s="106" t="s">
        <v>175</v>
      </c>
      <c r="C27" s="107" t="s">
        <v>176</v>
      </c>
      <c r="D27" s="677">
        <v>0</v>
      </c>
      <c r="E27" s="677">
        <v>0</v>
      </c>
      <c r="F27" s="677">
        <v>0</v>
      </c>
      <c r="G27" s="677"/>
    </row>
    <row r="28" spans="1:7" s="848" customFormat="1" ht="31">
      <c r="A28" s="106"/>
      <c r="B28" s="106" t="s">
        <v>177</v>
      </c>
      <c r="C28" s="107" t="s">
        <v>178</v>
      </c>
      <c r="D28" s="445">
        <v>3</v>
      </c>
      <c r="E28" s="445">
        <v>3</v>
      </c>
      <c r="F28" s="445">
        <v>0</v>
      </c>
      <c r="G28" s="445">
        <v>100</v>
      </c>
    </row>
    <row r="29" spans="1:7" s="848" customFormat="1" ht="30">
      <c r="A29" s="850">
        <v>3</v>
      </c>
      <c r="B29" s="850" t="s">
        <v>179</v>
      </c>
      <c r="C29" s="851" t="s">
        <v>180</v>
      </c>
      <c r="D29" s="852">
        <v>130.2414</v>
      </c>
      <c r="E29" s="852">
        <v>60.239999999999995</v>
      </c>
      <c r="F29" s="852">
        <v>-70.001400000000004</v>
      </c>
      <c r="G29" s="852">
        <v>46.252574066310707</v>
      </c>
    </row>
    <row r="30" spans="1:7" s="848" customFormat="1" ht="15">
      <c r="A30" s="853"/>
      <c r="B30" s="853"/>
      <c r="C30" s="810"/>
      <c r="D30" s="853"/>
      <c r="E30" s="853"/>
      <c r="F30" s="853"/>
      <c r="G30" s="853"/>
    </row>
    <row r="31" spans="1:7" s="848" customFormat="1" ht="15" hidden="1">
      <c r="A31" s="853"/>
      <c r="B31" s="853"/>
      <c r="C31" s="810"/>
      <c r="D31" s="853"/>
      <c r="E31" s="853"/>
      <c r="F31" s="853"/>
      <c r="G31" s="853"/>
    </row>
    <row r="32" spans="1:7" s="848" customFormat="1" ht="15" hidden="1">
      <c r="A32" s="853"/>
      <c r="B32" s="853"/>
      <c r="C32" s="810"/>
      <c r="D32" s="853"/>
      <c r="E32" s="853"/>
      <c r="F32" s="853"/>
      <c r="G32" s="853"/>
    </row>
    <row r="33" spans="1:7" ht="32.25" hidden="1" customHeight="1">
      <c r="A33" s="1031" t="s">
        <v>181</v>
      </c>
      <c r="B33" s="1031"/>
      <c r="C33" s="1031"/>
      <c r="D33" s="1031"/>
      <c r="E33" s="1031"/>
      <c r="F33" s="1031"/>
      <c r="G33" s="1031"/>
    </row>
    <row r="34" spans="1:7" hidden="1"/>
    <row r="35" spans="1:7" hidden="1"/>
  </sheetData>
  <mergeCells count="11">
    <mergeCell ref="C3:C5"/>
    <mergeCell ref="A1:G1"/>
    <mergeCell ref="A2:G2"/>
    <mergeCell ref="A6:B6"/>
    <mergeCell ref="A33:G33"/>
    <mergeCell ref="D3:D5"/>
    <mergeCell ref="E3:G3"/>
    <mergeCell ref="E4:E5"/>
    <mergeCell ref="F4:G4"/>
    <mergeCell ref="A3:A5"/>
    <mergeCell ref="B3:B5"/>
  </mergeCells>
  <printOptions horizontalCentered="1"/>
  <pageMargins left="0.39370078740157483" right="0.39370078740157483" top="1.2204724409448819" bottom="0.5905511811023622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2"/>
  <sheetViews>
    <sheetView view="pageBreakPreview" zoomScaleSheetLayoutView="100" workbookViewId="0">
      <pane xSplit="3" ySplit="5" topLeftCell="D6" activePane="bottomRight" state="frozen"/>
      <selection pane="topRight" activeCell="D1" sqref="D1"/>
      <selection pane="bottomLeft" activeCell="A6" sqref="A6"/>
      <selection pane="bottomRight" activeCell="M5" sqref="M5"/>
    </sheetView>
  </sheetViews>
  <sheetFormatPr defaultColWidth="6.69140625" defaultRowHeight="32.15" customHeight="1"/>
  <cols>
    <col min="1" max="1" width="6.53515625" style="311" customWidth="1"/>
    <col min="2" max="2" width="53.4609375" style="312" customWidth="1"/>
    <col min="3" max="3" width="9.4609375" style="311" customWidth="1"/>
    <col min="4" max="4" width="12.3046875" style="311" customWidth="1"/>
    <col min="5" max="5" width="6.69140625" style="290" customWidth="1"/>
    <col min="6" max="6" width="6.69140625" style="292" hidden="1" customWidth="1"/>
    <col min="7" max="9" width="6.69140625" style="54" hidden="1" customWidth="1"/>
    <col min="10" max="12" width="6.69140625" style="54" customWidth="1"/>
    <col min="13" max="193" width="6.69140625" style="54"/>
    <col min="194" max="194" width="4.4609375" style="54" customWidth="1"/>
    <col min="195" max="195" width="25.84375" style="54" customWidth="1"/>
    <col min="196" max="200" width="7.84375" style="54" customWidth="1"/>
    <col min="201" max="201" width="16.53515625" style="54" customWidth="1"/>
    <col min="202" max="449" width="6.69140625" style="54"/>
    <col min="450" max="450" width="4.4609375" style="54" customWidth="1"/>
    <col min="451" max="451" width="25.84375" style="54" customWidth="1"/>
    <col min="452" max="456" width="7.84375" style="54" customWidth="1"/>
    <col min="457" max="457" width="16.53515625" style="54" customWidth="1"/>
    <col min="458" max="705" width="6.69140625" style="54"/>
    <col min="706" max="706" width="4.4609375" style="54" customWidth="1"/>
    <col min="707" max="707" width="25.84375" style="54" customWidth="1"/>
    <col min="708" max="712" width="7.84375" style="54" customWidth="1"/>
    <col min="713" max="713" width="16.53515625" style="54" customWidth="1"/>
    <col min="714" max="961" width="6.69140625" style="54"/>
    <col min="962" max="962" width="4.4609375" style="54" customWidth="1"/>
    <col min="963" max="963" width="25.84375" style="54" customWidth="1"/>
    <col min="964" max="968" width="7.84375" style="54" customWidth="1"/>
    <col min="969" max="969" width="16.53515625" style="54" customWidth="1"/>
    <col min="970" max="1217" width="6.69140625" style="54"/>
    <col min="1218" max="1218" width="4.4609375" style="54" customWidth="1"/>
    <col min="1219" max="1219" width="25.84375" style="54" customWidth="1"/>
    <col min="1220" max="1224" width="7.84375" style="54" customWidth="1"/>
    <col min="1225" max="1225" width="16.53515625" style="54" customWidth="1"/>
    <col min="1226" max="1473" width="6.69140625" style="54"/>
    <col min="1474" max="1474" width="4.4609375" style="54" customWidth="1"/>
    <col min="1475" max="1475" width="25.84375" style="54" customWidth="1"/>
    <col min="1476" max="1480" width="7.84375" style="54" customWidth="1"/>
    <col min="1481" max="1481" width="16.53515625" style="54" customWidth="1"/>
    <col min="1482" max="1729" width="6.69140625" style="54"/>
    <col min="1730" max="1730" width="4.4609375" style="54" customWidth="1"/>
    <col min="1731" max="1731" width="25.84375" style="54" customWidth="1"/>
    <col min="1732" max="1736" width="7.84375" style="54" customWidth="1"/>
    <col min="1737" max="1737" width="16.53515625" style="54" customWidth="1"/>
    <col min="1738" max="1985" width="6.69140625" style="54"/>
    <col min="1986" max="1986" width="4.4609375" style="54" customWidth="1"/>
    <col min="1987" max="1987" width="25.84375" style="54" customWidth="1"/>
    <col min="1988" max="1992" width="7.84375" style="54" customWidth="1"/>
    <col min="1993" max="1993" width="16.53515625" style="54" customWidth="1"/>
    <col min="1994" max="2241" width="6.69140625" style="54"/>
    <col min="2242" max="2242" width="4.4609375" style="54" customWidth="1"/>
    <col min="2243" max="2243" width="25.84375" style="54" customWidth="1"/>
    <col min="2244" max="2248" width="7.84375" style="54" customWidth="1"/>
    <col min="2249" max="2249" width="16.53515625" style="54" customWidth="1"/>
    <col min="2250" max="2497" width="6.69140625" style="54"/>
    <col min="2498" max="2498" width="4.4609375" style="54" customWidth="1"/>
    <col min="2499" max="2499" width="25.84375" style="54" customWidth="1"/>
    <col min="2500" max="2504" width="7.84375" style="54" customWidth="1"/>
    <col min="2505" max="2505" width="16.53515625" style="54" customWidth="1"/>
    <col min="2506" max="2753" width="6.69140625" style="54"/>
    <col min="2754" max="2754" width="4.4609375" style="54" customWidth="1"/>
    <col min="2755" max="2755" width="25.84375" style="54" customWidth="1"/>
    <col min="2756" max="2760" width="7.84375" style="54" customWidth="1"/>
    <col min="2761" max="2761" width="16.53515625" style="54" customWidth="1"/>
    <col min="2762" max="3009" width="6.69140625" style="54"/>
    <col min="3010" max="3010" width="4.4609375" style="54" customWidth="1"/>
    <col min="3011" max="3011" width="25.84375" style="54" customWidth="1"/>
    <col min="3012" max="3016" width="7.84375" style="54" customWidth="1"/>
    <col min="3017" max="3017" width="16.53515625" style="54" customWidth="1"/>
    <col min="3018" max="3265" width="6.69140625" style="54"/>
    <col min="3266" max="3266" width="4.4609375" style="54" customWidth="1"/>
    <col min="3267" max="3267" width="25.84375" style="54" customWidth="1"/>
    <col min="3268" max="3272" width="7.84375" style="54" customWidth="1"/>
    <col min="3273" max="3273" width="16.53515625" style="54" customWidth="1"/>
    <col min="3274" max="3521" width="6.69140625" style="54"/>
    <col min="3522" max="3522" width="4.4609375" style="54" customWidth="1"/>
    <col min="3523" max="3523" width="25.84375" style="54" customWidth="1"/>
    <col min="3524" max="3528" width="7.84375" style="54" customWidth="1"/>
    <col min="3529" max="3529" width="16.53515625" style="54" customWidth="1"/>
    <col min="3530" max="3777" width="6.69140625" style="54"/>
    <col min="3778" max="3778" width="4.4609375" style="54" customWidth="1"/>
    <col min="3779" max="3779" width="25.84375" style="54" customWidth="1"/>
    <col min="3780" max="3784" width="7.84375" style="54" customWidth="1"/>
    <col min="3785" max="3785" width="16.53515625" style="54" customWidth="1"/>
    <col min="3786" max="4033" width="6.69140625" style="54"/>
    <col min="4034" max="4034" width="4.4609375" style="54" customWidth="1"/>
    <col min="4035" max="4035" width="25.84375" style="54" customWidth="1"/>
    <col min="4036" max="4040" width="7.84375" style="54" customWidth="1"/>
    <col min="4041" max="4041" width="16.53515625" style="54" customWidth="1"/>
    <col min="4042" max="4289" width="6.69140625" style="54"/>
    <col min="4290" max="4290" width="4.4609375" style="54" customWidth="1"/>
    <col min="4291" max="4291" width="25.84375" style="54" customWidth="1"/>
    <col min="4292" max="4296" width="7.84375" style="54" customWidth="1"/>
    <col min="4297" max="4297" width="16.53515625" style="54" customWidth="1"/>
    <col min="4298" max="4545" width="6.69140625" style="54"/>
    <col min="4546" max="4546" width="4.4609375" style="54" customWidth="1"/>
    <col min="4547" max="4547" width="25.84375" style="54" customWidth="1"/>
    <col min="4548" max="4552" width="7.84375" style="54" customWidth="1"/>
    <col min="4553" max="4553" width="16.53515625" style="54" customWidth="1"/>
    <col min="4554" max="4801" width="6.69140625" style="54"/>
    <col min="4802" max="4802" width="4.4609375" style="54" customWidth="1"/>
    <col min="4803" max="4803" width="25.84375" style="54" customWidth="1"/>
    <col min="4804" max="4808" width="7.84375" style="54" customWidth="1"/>
    <col min="4809" max="4809" width="16.53515625" style="54" customWidth="1"/>
    <col min="4810" max="5057" width="6.69140625" style="54"/>
    <col min="5058" max="5058" width="4.4609375" style="54" customWidth="1"/>
    <col min="5059" max="5059" width="25.84375" style="54" customWidth="1"/>
    <col min="5060" max="5064" width="7.84375" style="54" customWidth="1"/>
    <col min="5065" max="5065" width="16.53515625" style="54" customWidth="1"/>
    <col min="5066" max="5313" width="6.69140625" style="54"/>
    <col min="5314" max="5314" width="4.4609375" style="54" customWidth="1"/>
    <col min="5315" max="5315" width="25.84375" style="54" customWidth="1"/>
    <col min="5316" max="5320" width="7.84375" style="54" customWidth="1"/>
    <col min="5321" max="5321" width="16.53515625" style="54" customWidth="1"/>
    <col min="5322" max="5569" width="6.69140625" style="54"/>
    <col min="5570" max="5570" width="4.4609375" style="54" customWidth="1"/>
    <col min="5571" max="5571" width="25.84375" style="54" customWidth="1"/>
    <col min="5572" max="5576" width="7.84375" style="54" customWidth="1"/>
    <col min="5577" max="5577" width="16.53515625" style="54" customWidth="1"/>
    <col min="5578" max="5825" width="6.69140625" style="54"/>
    <col min="5826" max="5826" width="4.4609375" style="54" customWidth="1"/>
    <col min="5827" max="5827" width="25.84375" style="54" customWidth="1"/>
    <col min="5828" max="5832" width="7.84375" style="54" customWidth="1"/>
    <col min="5833" max="5833" width="16.53515625" style="54" customWidth="1"/>
    <col min="5834" max="6081" width="6.69140625" style="54"/>
    <col min="6082" max="6082" width="4.4609375" style="54" customWidth="1"/>
    <col min="6083" max="6083" width="25.84375" style="54" customWidth="1"/>
    <col min="6084" max="6088" width="7.84375" style="54" customWidth="1"/>
    <col min="6089" max="6089" width="16.53515625" style="54" customWidth="1"/>
    <col min="6090" max="6337" width="6.69140625" style="54"/>
    <col min="6338" max="6338" width="4.4609375" style="54" customWidth="1"/>
    <col min="6339" max="6339" width="25.84375" style="54" customWidth="1"/>
    <col min="6340" max="6344" width="7.84375" style="54" customWidth="1"/>
    <col min="6345" max="6345" width="16.53515625" style="54" customWidth="1"/>
    <col min="6346" max="6593" width="6.69140625" style="54"/>
    <col min="6594" max="6594" width="4.4609375" style="54" customWidth="1"/>
    <col min="6595" max="6595" width="25.84375" style="54" customWidth="1"/>
    <col min="6596" max="6600" width="7.84375" style="54" customWidth="1"/>
    <col min="6601" max="6601" width="16.53515625" style="54" customWidth="1"/>
    <col min="6602" max="6849" width="6.69140625" style="54"/>
    <col min="6850" max="6850" width="4.4609375" style="54" customWidth="1"/>
    <col min="6851" max="6851" width="25.84375" style="54" customWidth="1"/>
    <col min="6852" max="6856" width="7.84375" style="54" customWidth="1"/>
    <col min="6857" max="6857" width="16.53515625" style="54" customWidth="1"/>
    <col min="6858" max="7105" width="6.69140625" style="54"/>
    <col min="7106" max="7106" width="4.4609375" style="54" customWidth="1"/>
    <col min="7107" max="7107" width="25.84375" style="54" customWidth="1"/>
    <col min="7108" max="7112" width="7.84375" style="54" customWidth="1"/>
    <col min="7113" max="7113" width="16.53515625" style="54" customWidth="1"/>
    <col min="7114" max="7361" width="6.69140625" style="54"/>
    <col min="7362" max="7362" width="4.4609375" style="54" customWidth="1"/>
    <col min="7363" max="7363" width="25.84375" style="54" customWidth="1"/>
    <col min="7364" max="7368" width="7.84375" style="54" customWidth="1"/>
    <col min="7369" max="7369" width="16.53515625" style="54" customWidth="1"/>
    <col min="7370" max="7617" width="6.69140625" style="54"/>
    <col min="7618" max="7618" width="4.4609375" style="54" customWidth="1"/>
    <col min="7619" max="7619" width="25.84375" style="54" customWidth="1"/>
    <col min="7620" max="7624" width="7.84375" style="54" customWidth="1"/>
    <col min="7625" max="7625" width="16.53515625" style="54" customWidth="1"/>
    <col min="7626" max="7873" width="6.69140625" style="54"/>
    <col min="7874" max="7874" width="4.4609375" style="54" customWidth="1"/>
    <col min="7875" max="7875" width="25.84375" style="54" customWidth="1"/>
    <col min="7876" max="7880" width="7.84375" style="54" customWidth="1"/>
    <col min="7881" max="7881" width="16.53515625" style="54" customWidth="1"/>
    <col min="7882" max="8129" width="6.69140625" style="54"/>
    <col min="8130" max="8130" width="4.4609375" style="54" customWidth="1"/>
    <col min="8131" max="8131" width="25.84375" style="54" customWidth="1"/>
    <col min="8132" max="8136" width="7.84375" style="54" customWidth="1"/>
    <col min="8137" max="8137" width="16.53515625" style="54" customWidth="1"/>
    <col min="8138" max="8385" width="6.69140625" style="54"/>
    <col min="8386" max="8386" width="4.4609375" style="54" customWidth="1"/>
    <col min="8387" max="8387" width="25.84375" style="54" customWidth="1"/>
    <col min="8388" max="8392" width="7.84375" style="54" customWidth="1"/>
    <col min="8393" max="8393" width="16.53515625" style="54" customWidth="1"/>
    <col min="8394" max="8641" width="6.69140625" style="54"/>
    <col min="8642" max="8642" width="4.4609375" style="54" customWidth="1"/>
    <col min="8643" max="8643" width="25.84375" style="54" customWidth="1"/>
    <col min="8644" max="8648" width="7.84375" style="54" customWidth="1"/>
    <col min="8649" max="8649" width="16.53515625" style="54" customWidth="1"/>
    <col min="8650" max="8897" width="6.69140625" style="54"/>
    <col min="8898" max="8898" width="4.4609375" style="54" customWidth="1"/>
    <col min="8899" max="8899" width="25.84375" style="54" customWidth="1"/>
    <col min="8900" max="8904" width="7.84375" style="54" customWidth="1"/>
    <col min="8905" max="8905" width="16.53515625" style="54" customWidth="1"/>
    <col min="8906" max="9153" width="6.69140625" style="54"/>
    <col min="9154" max="9154" width="4.4609375" style="54" customWidth="1"/>
    <col min="9155" max="9155" width="25.84375" style="54" customWidth="1"/>
    <col min="9156" max="9160" width="7.84375" style="54" customWidth="1"/>
    <col min="9161" max="9161" width="16.53515625" style="54" customWidth="1"/>
    <col min="9162" max="9409" width="6.69140625" style="54"/>
    <col min="9410" max="9410" width="4.4609375" style="54" customWidth="1"/>
    <col min="9411" max="9411" width="25.84375" style="54" customWidth="1"/>
    <col min="9412" max="9416" width="7.84375" style="54" customWidth="1"/>
    <col min="9417" max="9417" width="16.53515625" style="54" customWidth="1"/>
    <col min="9418" max="9665" width="6.69140625" style="54"/>
    <col min="9666" max="9666" width="4.4609375" style="54" customWidth="1"/>
    <col min="9667" max="9667" width="25.84375" style="54" customWidth="1"/>
    <col min="9668" max="9672" width="7.84375" style="54" customWidth="1"/>
    <col min="9673" max="9673" width="16.53515625" style="54" customWidth="1"/>
    <col min="9674" max="9921" width="6.69140625" style="54"/>
    <col min="9922" max="9922" width="4.4609375" style="54" customWidth="1"/>
    <col min="9923" max="9923" width="25.84375" style="54" customWidth="1"/>
    <col min="9924" max="9928" width="7.84375" style="54" customWidth="1"/>
    <col min="9929" max="9929" width="16.53515625" style="54" customWidth="1"/>
    <col min="9930" max="10177" width="6.69140625" style="54"/>
    <col min="10178" max="10178" width="4.4609375" style="54" customWidth="1"/>
    <col min="10179" max="10179" width="25.84375" style="54" customWidth="1"/>
    <col min="10180" max="10184" width="7.84375" style="54" customWidth="1"/>
    <col min="10185" max="10185" width="16.53515625" style="54" customWidth="1"/>
    <col min="10186" max="10433" width="6.69140625" style="54"/>
    <col min="10434" max="10434" width="4.4609375" style="54" customWidth="1"/>
    <col min="10435" max="10435" width="25.84375" style="54" customWidth="1"/>
    <col min="10436" max="10440" width="7.84375" style="54" customWidth="1"/>
    <col min="10441" max="10441" width="16.53515625" style="54" customWidth="1"/>
    <col min="10442" max="10689" width="6.69140625" style="54"/>
    <col min="10690" max="10690" width="4.4609375" style="54" customWidth="1"/>
    <col min="10691" max="10691" width="25.84375" style="54" customWidth="1"/>
    <col min="10692" max="10696" width="7.84375" style="54" customWidth="1"/>
    <col min="10697" max="10697" width="16.53515625" style="54" customWidth="1"/>
    <col min="10698" max="10945" width="6.69140625" style="54"/>
    <col min="10946" max="10946" width="4.4609375" style="54" customWidth="1"/>
    <col min="10947" max="10947" width="25.84375" style="54" customWidth="1"/>
    <col min="10948" max="10952" width="7.84375" style="54" customWidth="1"/>
    <col min="10953" max="10953" width="16.53515625" style="54" customWidth="1"/>
    <col min="10954" max="11201" width="6.69140625" style="54"/>
    <col min="11202" max="11202" width="4.4609375" style="54" customWidth="1"/>
    <col min="11203" max="11203" width="25.84375" style="54" customWidth="1"/>
    <col min="11204" max="11208" width="7.84375" style="54" customWidth="1"/>
    <col min="11209" max="11209" width="16.53515625" style="54" customWidth="1"/>
    <col min="11210" max="11457" width="6.69140625" style="54"/>
    <col min="11458" max="11458" width="4.4609375" style="54" customWidth="1"/>
    <col min="11459" max="11459" width="25.84375" style="54" customWidth="1"/>
    <col min="11460" max="11464" width="7.84375" style="54" customWidth="1"/>
    <col min="11465" max="11465" width="16.53515625" style="54" customWidth="1"/>
    <col min="11466" max="11713" width="6.69140625" style="54"/>
    <col min="11714" max="11714" width="4.4609375" style="54" customWidth="1"/>
    <col min="11715" max="11715" width="25.84375" style="54" customWidth="1"/>
    <col min="11716" max="11720" width="7.84375" style="54" customWidth="1"/>
    <col min="11721" max="11721" width="16.53515625" style="54" customWidth="1"/>
    <col min="11722" max="11969" width="6.69140625" style="54"/>
    <col min="11970" max="11970" width="4.4609375" style="54" customWidth="1"/>
    <col min="11971" max="11971" width="25.84375" style="54" customWidth="1"/>
    <col min="11972" max="11976" width="7.84375" style="54" customWidth="1"/>
    <col min="11977" max="11977" width="16.53515625" style="54" customWidth="1"/>
    <col min="11978" max="12225" width="6.69140625" style="54"/>
    <col min="12226" max="12226" width="4.4609375" style="54" customWidth="1"/>
    <col min="12227" max="12227" width="25.84375" style="54" customWidth="1"/>
    <col min="12228" max="12232" width="7.84375" style="54" customWidth="1"/>
    <col min="12233" max="12233" width="16.53515625" style="54" customWidth="1"/>
    <col min="12234" max="12481" width="6.69140625" style="54"/>
    <col min="12482" max="12482" width="4.4609375" style="54" customWidth="1"/>
    <col min="12483" max="12483" width="25.84375" style="54" customWidth="1"/>
    <col min="12484" max="12488" width="7.84375" style="54" customWidth="1"/>
    <col min="12489" max="12489" width="16.53515625" style="54" customWidth="1"/>
    <col min="12490" max="12737" width="6.69140625" style="54"/>
    <col min="12738" max="12738" width="4.4609375" style="54" customWidth="1"/>
    <col min="12739" max="12739" width="25.84375" style="54" customWidth="1"/>
    <col min="12740" max="12744" width="7.84375" style="54" customWidth="1"/>
    <col min="12745" max="12745" width="16.53515625" style="54" customWidth="1"/>
    <col min="12746" max="12993" width="6.69140625" style="54"/>
    <col min="12994" max="12994" width="4.4609375" style="54" customWidth="1"/>
    <col min="12995" max="12995" width="25.84375" style="54" customWidth="1"/>
    <col min="12996" max="13000" width="7.84375" style="54" customWidth="1"/>
    <col min="13001" max="13001" width="16.53515625" style="54" customWidth="1"/>
    <col min="13002" max="13249" width="6.69140625" style="54"/>
    <col min="13250" max="13250" width="4.4609375" style="54" customWidth="1"/>
    <col min="13251" max="13251" width="25.84375" style="54" customWidth="1"/>
    <col min="13252" max="13256" width="7.84375" style="54" customWidth="1"/>
    <col min="13257" max="13257" width="16.53515625" style="54" customWidth="1"/>
    <col min="13258" max="13505" width="6.69140625" style="54"/>
    <col min="13506" max="13506" width="4.4609375" style="54" customWidth="1"/>
    <col min="13507" max="13507" width="25.84375" style="54" customWidth="1"/>
    <col min="13508" max="13512" width="7.84375" style="54" customWidth="1"/>
    <col min="13513" max="13513" width="16.53515625" style="54" customWidth="1"/>
    <col min="13514" max="13761" width="6.69140625" style="54"/>
    <col min="13762" max="13762" width="4.4609375" style="54" customWidth="1"/>
    <col min="13763" max="13763" width="25.84375" style="54" customWidth="1"/>
    <col min="13764" max="13768" width="7.84375" style="54" customWidth="1"/>
    <col min="13769" max="13769" width="16.53515625" style="54" customWidth="1"/>
    <col min="13770" max="14017" width="6.69140625" style="54"/>
    <col min="14018" max="14018" width="4.4609375" style="54" customWidth="1"/>
    <col min="14019" max="14019" width="25.84375" style="54" customWidth="1"/>
    <col min="14020" max="14024" width="7.84375" style="54" customWidth="1"/>
    <col min="14025" max="14025" width="16.53515625" style="54" customWidth="1"/>
    <col min="14026" max="14273" width="6.69140625" style="54"/>
    <col min="14274" max="14274" width="4.4609375" style="54" customWidth="1"/>
    <col min="14275" max="14275" width="25.84375" style="54" customWidth="1"/>
    <col min="14276" max="14280" width="7.84375" style="54" customWidth="1"/>
    <col min="14281" max="14281" width="16.53515625" style="54" customWidth="1"/>
    <col min="14282" max="14529" width="6.69140625" style="54"/>
    <col min="14530" max="14530" width="4.4609375" style="54" customWidth="1"/>
    <col min="14531" max="14531" width="25.84375" style="54" customWidth="1"/>
    <col min="14532" max="14536" width="7.84375" style="54" customWidth="1"/>
    <col min="14537" max="14537" width="16.53515625" style="54" customWidth="1"/>
    <col min="14538" max="14785" width="6.69140625" style="54"/>
    <col min="14786" max="14786" width="4.4609375" style="54" customWidth="1"/>
    <col min="14787" max="14787" width="25.84375" style="54" customWidth="1"/>
    <col min="14788" max="14792" width="7.84375" style="54" customWidth="1"/>
    <col min="14793" max="14793" width="16.53515625" style="54" customWidth="1"/>
    <col min="14794" max="15041" width="6.69140625" style="54"/>
    <col min="15042" max="15042" width="4.4609375" style="54" customWidth="1"/>
    <col min="15043" max="15043" width="25.84375" style="54" customWidth="1"/>
    <col min="15044" max="15048" width="7.84375" style="54" customWidth="1"/>
    <col min="15049" max="15049" width="16.53515625" style="54" customWidth="1"/>
    <col min="15050" max="15297" width="6.69140625" style="54"/>
    <col min="15298" max="15298" width="4.4609375" style="54" customWidth="1"/>
    <col min="15299" max="15299" width="25.84375" style="54" customWidth="1"/>
    <col min="15300" max="15304" width="7.84375" style="54" customWidth="1"/>
    <col min="15305" max="15305" width="16.53515625" style="54" customWidth="1"/>
    <col min="15306" max="15553" width="6.69140625" style="54"/>
    <col min="15554" max="15554" width="4.4609375" style="54" customWidth="1"/>
    <col min="15555" max="15555" width="25.84375" style="54" customWidth="1"/>
    <col min="15556" max="15560" width="7.84375" style="54" customWidth="1"/>
    <col min="15561" max="15561" width="16.53515625" style="54" customWidth="1"/>
    <col min="15562" max="15809" width="6.69140625" style="54"/>
    <col min="15810" max="15810" width="4.4609375" style="54" customWidth="1"/>
    <col min="15811" max="15811" width="25.84375" style="54" customWidth="1"/>
    <col min="15812" max="15816" width="7.84375" style="54" customWidth="1"/>
    <col min="15817" max="15817" width="16.53515625" style="54" customWidth="1"/>
    <col min="15818" max="16065" width="6.69140625" style="54"/>
    <col min="16066" max="16066" width="4.4609375" style="54" customWidth="1"/>
    <col min="16067" max="16067" width="25.84375" style="54" customWidth="1"/>
    <col min="16068" max="16072" width="7.84375" style="54" customWidth="1"/>
    <col min="16073" max="16073" width="16.53515625" style="54" customWidth="1"/>
    <col min="16074" max="16384" width="6.69140625" style="54"/>
  </cols>
  <sheetData>
    <row r="1" spans="1:15" ht="32.15" customHeight="1">
      <c r="A1" s="1033" t="s">
        <v>239</v>
      </c>
      <c r="B1" s="1033"/>
      <c r="C1" s="1033"/>
      <c r="D1" s="1033"/>
      <c r="E1" s="1033"/>
      <c r="F1" s="1033"/>
      <c r="G1" s="1033"/>
      <c r="H1" s="1033"/>
      <c r="I1" s="1033"/>
      <c r="J1" s="1033"/>
      <c r="K1" s="1033"/>
      <c r="L1" s="1033"/>
    </row>
    <row r="2" spans="1:15" ht="32.15" customHeight="1">
      <c r="A2" s="1006" t="s">
        <v>691</v>
      </c>
      <c r="B2" s="1006"/>
      <c r="C2" s="1006"/>
      <c r="D2" s="1006"/>
      <c r="E2" s="1006"/>
      <c r="F2" s="1006"/>
      <c r="G2" s="1006"/>
      <c r="H2" s="1006"/>
      <c r="I2" s="1006"/>
      <c r="J2" s="1006"/>
      <c r="K2" s="1006"/>
      <c r="L2" s="1006"/>
    </row>
    <row r="3" spans="1:15" ht="32.15" customHeight="1">
      <c r="A3" s="1008" t="s">
        <v>343</v>
      </c>
      <c r="B3" s="1008"/>
      <c r="C3" s="1008"/>
      <c r="D3" s="1008"/>
      <c r="E3" s="1008"/>
      <c r="F3" s="1008"/>
      <c r="G3" s="1008"/>
      <c r="H3" s="1008"/>
      <c r="I3" s="1008"/>
      <c r="J3" s="1008"/>
      <c r="K3" s="1008"/>
      <c r="L3" s="1008"/>
    </row>
    <row r="4" spans="1:15" ht="32.15" customHeight="1">
      <c r="A4" s="1009" t="s">
        <v>0</v>
      </c>
      <c r="B4" s="1011" t="s">
        <v>240</v>
      </c>
      <c r="C4" s="1011" t="s">
        <v>410</v>
      </c>
      <c r="D4" s="1011" t="s">
        <v>721</v>
      </c>
      <c r="E4" s="1011" t="s">
        <v>934</v>
      </c>
      <c r="F4" s="1011" t="s">
        <v>2</v>
      </c>
      <c r="G4" s="1036" t="s">
        <v>241</v>
      </c>
      <c r="H4" s="1037"/>
      <c r="I4" s="1011" t="s">
        <v>242</v>
      </c>
      <c r="J4" s="1034" t="s">
        <v>243</v>
      </c>
      <c r="K4" s="1035"/>
      <c r="L4" s="1035"/>
      <c r="M4" s="1034" t="s">
        <v>982</v>
      </c>
      <c r="N4" s="1035"/>
      <c r="O4" s="1035"/>
    </row>
    <row r="5" spans="1:15" ht="32.15" customHeight="1">
      <c r="A5" s="1010"/>
      <c r="B5" s="1012"/>
      <c r="C5" s="1012"/>
      <c r="D5" s="1012"/>
      <c r="E5" s="1012"/>
      <c r="F5" s="1012"/>
      <c r="G5" s="55" t="s">
        <v>244</v>
      </c>
      <c r="H5" s="335" t="s">
        <v>245</v>
      </c>
      <c r="I5" s="1012"/>
      <c r="J5" s="337" t="s">
        <v>44</v>
      </c>
      <c r="K5" s="337" t="s">
        <v>246</v>
      </c>
      <c r="L5" s="337" t="s">
        <v>35</v>
      </c>
      <c r="M5" s="613" t="s">
        <v>44</v>
      </c>
      <c r="N5" s="613" t="s">
        <v>246</v>
      </c>
      <c r="O5" s="613" t="s">
        <v>35</v>
      </c>
    </row>
    <row r="6" spans="1:15" ht="32.15" customHeight="1">
      <c r="A6" s="57">
        <v>-1</v>
      </c>
      <c r="B6" s="57">
        <v>-2</v>
      </c>
      <c r="C6" s="57">
        <v>-3</v>
      </c>
      <c r="D6" s="57">
        <v>-4</v>
      </c>
      <c r="E6" s="57"/>
      <c r="F6" s="57">
        <v>-5</v>
      </c>
      <c r="G6" s="594">
        <v>-6</v>
      </c>
      <c r="H6" s="57">
        <v>-7</v>
      </c>
      <c r="I6" s="57">
        <v>-8</v>
      </c>
      <c r="J6" s="57">
        <v>-9</v>
      </c>
      <c r="K6" s="57">
        <v>-10</v>
      </c>
      <c r="L6" s="57">
        <v>-14</v>
      </c>
    </row>
    <row r="7" spans="1:15" s="65" customFormat="1" ht="32.15" customHeight="1">
      <c r="A7" s="94" t="s">
        <v>186</v>
      </c>
      <c r="B7" s="93" t="s">
        <v>411</v>
      </c>
      <c r="C7" s="94">
        <v>82</v>
      </c>
      <c r="D7" s="94">
        <v>150</v>
      </c>
      <c r="E7" s="94"/>
      <c r="F7" s="94">
        <v>68</v>
      </c>
      <c r="G7" s="99"/>
      <c r="H7" s="94"/>
      <c r="I7" s="94"/>
      <c r="J7" s="280"/>
      <c r="K7" s="280"/>
      <c r="L7" s="280"/>
    </row>
    <row r="8" spans="1:15" s="65" customFormat="1" ht="32.15" customHeight="1">
      <c r="A8" s="96" t="s">
        <v>22</v>
      </c>
      <c r="B8" s="86" t="s">
        <v>23</v>
      </c>
      <c r="C8" s="330"/>
      <c r="D8" s="83"/>
      <c r="E8" s="83"/>
      <c r="F8" s="330"/>
      <c r="G8" s="99"/>
      <c r="H8" s="86"/>
      <c r="I8" s="86"/>
    </row>
    <row r="9" spans="1:15" ht="32.15" customHeight="1">
      <c r="A9" s="331">
        <v>2</v>
      </c>
      <c r="B9" s="88" t="s">
        <v>935</v>
      </c>
      <c r="C9" s="330" t="s">
        <v>11</v>
      </c>
      <c r="D9" s="83">
        <v>15</v>
      </c>
      <c r="E9" s="83">
        <v>15</v>
      </c>
      <c r="F9" s="330" t="s">
        <v>265</v>
      </c>
      <c r="G9" s="72">
        <v>10</v>
      </c>
      <c r="H9" s="88"/>
      <c r="I9" s="89"/>
      <c r="K9" s="54">
        <v>11.02</v>
      </c>
    </row>
    <row r="10" spans="1:15" ht="32.15" customHeight="1">
      <c r="A10" s="331">
        <v>3</v>
      </c>
      <c r="B10" s="88" t="s">
        <v>936</v>
      </c>
      <c r="C10" s="330" t="s">
        <v>11</v>
      </c>
      <c r="D10" s="83">
        <v>7</v>
      </c>
      <c r="E10" s="83">
        <v>7</v>
      </c>
      <c r="F10" s="330" t="s">
        <v>265</v>
      </c>
      <c r="G10" s="72"/>
      <c r="H10" s="88"/>
      <c r="I10" s="89"/>
      <c r="K10" s="54">
        <v>5</v>
      </c>
    </row>
    <row r="11" spans="1:15" s="65" customFormat="1" ht="32.15" customHeight="1">
      <c r="A11" s="96" t="s">
        <v>24</v>
      </c>
      <c r="B11" s="86" t="s">
        <v>415</v>
      </c>
      <c r="C11" s="330"/>
      <c r="D11" s="330"/>
      <c r="E11" s="73">
        <v>347.87650000000014</v>
      </c>
      <c r="F11" s="330"/>
      <c r="G11" s="99"/>
      <c r="H11" s="86"/>
      <c r="I11" s="86"/>
    </row>
    <row r="12" spans="1:15" s="65" customFormat="1" ht="32.15" customHeight="1">
      <c r="A12" s="83">
        <v>8</v>
      </c>
      <c r="B12" s="58" t="s">
        <v>423</v>
      </c>
      <c r="C12" s="330" t="s">
        <v>16</v>
      </c>
      <c r="D12" s="330">
        <v>6.03</v>
      </c>
      <c r="E12" s="330">
        <v>6.03</v>
      </c>
      <c r="F12" s="330" t="s">
        <v>424</v>
      </c>
      <c r="G12" s="64">
        <v>10</v>
      </c>
      <c r="H12" s="282">
        <v>21</v>
      </c>
      <c r="I12" s="88" t="s">
        <v>425</v>
      </c>
      <c r="J12" s="54">
        <v>3.21</v>
      </c>
      <c r="K12" s="54">
        <v>2.23</v>
      </c>
      <c r="L12" s="54"/>
    </row>
    <row r="13" spans="1:15" ht="32.15" customHeight="1">
      <c r="A13" s="331">
        <v>11</v>
      </c>
      <c r="B13" s="85" t="s">
        <v>728</v>
      </c>
      <c r="C13" s="330" t="s">
        <v>16</v>
      </c>
      <c r="D13" s="330">
        <v>14.84</v>
      </c>
      <c r="E13" s="330">
        <v>14.84</v>
      </c>
      <c r="F13" s="330" t="s">
        <v>265</v>
      </c>
      <c r="G13" s="64"/>
      <c r="H13" s="340" t="s">
        <v>269</v>
      </c>
      <c r="I13" s="332" t="s">
        <v>270</v>
      </c>
      <c r="J13" s="54">
        <v>0</v>
      </c>
      <c r="K13" s="54">
        <v>1.9899999999999998</v>
      </c>
      <c r="L13" s="54">
        <v>0</v>
      </c>
      <c r="M13" s="596"/>
      <c r="N13" s="54" t="s">
        <v>939</v>
      </c>
      <c r="O13" s="65" t="s">
        <v>937</v>
      </c>
    </row>
    <row r="14" spans="1:15" s="65" customFormat="1" ht="32.15" customHeight="1">
      <c r="A14" s="331">
        <v>16</v>
      </c>
      <c r="B14" s="58" t="s">
        <v>445</v>
      </c>
      <c r="C14" s="330" t="s">
        <v>96</v>
      </c>
      <c r="D14" s="330">
        <v>19.759999999999998</v>
      </c>
      <c r="E14" s="330">
        <v>19.760000000000002</v>
      </c>
      <c r="F14" s="330" t="s">
        <v>446</v>
      </c>
      <c r="G14" s="64"/>
      <c r="H14" s="66"/>
      <c r="I14" s="330" t="s">
        <v>447</v>
      </c>
      <c r="J14" s="54">
        <v>2.52</v>
      </c>
      <c r="K14" s="54">
        <v>1.85</v>
      </c>
      <c r="L14" s="54"/>
    </row>
    <row r="15" spans="1:15" s="65" customFormat="1" ht="32.15" customHeight="1">
      <c r="A15" s="331">
        <v>28</v>
      </c>
      <c r="B15" s="75" t="s">
        <v>466</v>
      </c>
      <c r="C15" s="330" t="s">
        <v>96</v>
      </c>
      <c r="D15" s="330">
        <v>1.64</v>
      </c>
      <c r="E15" s="330">
        <v>1.64</v>
      </c>
      <c r="F15" s="87" t="s">
        <v>296</v>
      </c>
      <c r="G15" s="595"/>
      <c r="H15" s="76"/>
      <c r="I15" s="333" t="s">
        <v>467</v>
      </c>
      <c r="J15" s="78">
        <v>0.28999999999999998</v>
      </c>
      <c r="K15" s="79"/>
      <c r="L15" s="79"/>
      <c r="O15" s="65" t="s">
        <v>937</v>
      </c>
    </row>
    <row r="16" spans="1:15" ht="32.15" customHeight="1">
      <c r="A16" s="83">
        <v>38</v>
      </c>
      <c r="B16" s="85" t="s">
        <v>483</v>
      </c>
      <c r="C16" s="83" t="s">
        <v>96</v>
      </c>
      <c r="D16" s="287">
        <v>1.89</v>
      </c>
      <c r="E16" s="330">
        <v>1.89</v>
      </c>
      <c r="F16" s="83" t="s">
        <v>484</v>
      </c>
      <c r="G16" s="288"/>
      <c r="H16" s="281"/>
      <c r="I16" s="331"/>
      <c r="J16" s="54">
        <v>0.02</v>
      </c>
      <c r="O16" s="65" t="s">
        <v>937</v>
      </c>
    </row>
    <row r="17" spans="1:15" ht="32.15" customHeight="1">
      <c r="A17" s="83">
        <v>47</v>
      </c>
      <c r="B17" s="70" t="s">
        <v>494</v>
      </c>
      <c r="C17" s="330" t="s">
        <v>96</v>
      </c>
      <c r="D17" s="330">
        <v>1.6</v>
      </c>
      <c r="E17" s="330">
        <v>1.6</v>
      </c>
      <c r="F17" s="72" t="s">
        <v>495</v>
      </c>
      <c r="G17" s="72"/>
      <c r="H17" s="88"/>
      <c r="I17" s="341" t="s">
        <v>496</v>
      </c>
      <c r="J17" s="54">
        <v>1.38</v>
      </c>
      <c r="O17" s="65" t="s">
        <v>937</v>
      </c>
    </row>
    <row r="18" spans="1:15" s="65" customFormat="1" ht="32.15" customHeight="1">
      <c r="A18" s="331">
        <v>58</v>
      </c>
      <c r="B18" s="340" t="s">
        <v>515</v>
      </c>
      <c r="C18" s="330" t="s">
        <v>111</v>
      </c>
      <c r="D18" s="330">
        <v>3.5</v>
      </c>
      <c r="E18" s="330">
        <v>3.5</v>
      </c>
      <c r="F18" s="330" t="s">
        <v>516</v>
      </c>
      <c r="G18" s="64">
        <v>12</v>
      </c>
      <c r="H18" s="282" t="s">
        <v>517</v>
      </c>
      <c r="I18" s="86"/>
      <c r="J18" s="291">
        <v>0.02</v>
      </c>
      <c r="K18" s="69">
        <v>1.39</v>
      </c>
      <c r="L18" s="69"/>
      <c r="O18" s="65" t="s">
        <v>937</v>
      </c>
    </row>
    <row r="19" spans="1:15" ht="32.15" customHeight="1">
      <c r="A19" s="83">
        <v>74</v>
      </c>
      <c r="B19" s="296" t="s">
        <v>529</v>
      </c>
      <c r="C19" s="83" t="s">
        <v>114</v>
      </c>
      <c r="D19" s="330">
        <v>9.6999999999999993</v>
      </c>
      <c r="E19" s="330">
        <v>9.6999999999999993</v>
      </c>
      <c r="F19" s="72" t="s">
        <v>281</v>
      </c>
      <c r="G19" s="72"/>
      <c r="H19" s="330"/>
      <c r="I19" s="313"/>
      <c r="J19" s="54">
        <v>7</v>
      </c>
      <c r="O19" s="65" t="s">
        <v>937</v>
      </c>
    </row>
    <row r="20" spans="1:15" ht="32.15" customHeight="1">
      <c r="A20" s="83">
        <v>76</v>
      </c>
      <c r="B20" s="314" t="s">
        <v>531</v>
      </c>
      <c r="C20" s="83" t="s">
        <v>117</v>
      </c>
      <c r="D20" s="330">
        <v>13.45</v>
      </c>
      <c r="E20" s="330">
        <v>13.45</v>
      </c>
      <c r="F20" s="72" t="s">
        <v>300</v>
      </c>
      <c r="G20" s="72"/>
      <c r="H20" s="330"/>
      <c r="I20" s="313" t="s">
        <v>532</v>
      </c>
      <c r="J20" s="54">
        <v>6.16</v>
      </c>
      <c r="O20" s="65" t="s">
        <v>937</v>
      </c>
    </row>
    <row r="21" spans="1:15" ht="32.15" customHeight="1">
      <c r="A21" s="331">
        <v>1</v>
      </c>
      <c r="B21" s="85" t="s">
        <v>540</v>
      </c>
      <c r="C21" s="330" t="s">
        <v>117</v>
      </c>
      <c r="D21" s="330">
        <v>30.099600000000002</v>
      </c>
      <c r="E21" s="330">
        <v>30.1</v>
      </c>
      <c r="F21" s="330" t="s">
        <v>541</v>
      </c>
      <c r="G21" s="72"/>
      <c r="H21" s="88" t="s">
        <v>542</v>
      </c>
      <c r="I21" s="88"/>
      <c r="J21" s="54">
        <v>16.501100000000001</v>
      </c>
      <c r="K21" s="54">
        <v>0</v>
      </c>
      <c r="L21" s="54">
        <v>0</v>
      </c>
    </row>
    <row r="22" spans="1:15" ht="32.15" customHeight="1">
      <c r="A22" s="331">
        <v>9</v>
      </c>
      <c r="B22" s="85" t="s">
        <v>557</v>
      </c>
      <c r="C22" s="330" t="s">
        <v>117</v>
      </c>
      <c r="D22" s="330">
        <v>126</v>
      </c>
      <c r="E22" s="330">
        <v>10</v>
      </c>
      <c r="F22" s="330" t="s">
        <v>281</v>
      </c>
      <c r="G22" s="72" t="s">
        <v>558</v>
      </c>
      <c r="H22" s="330" t="s">
        <v>559</v>
      </c>
      <c r="I22" s="89" t="s">
        <v>256</v>
      </c>
      <c r="J22" s="54">
        <v>0.53</v>
      </c>
    </row>
    <row r="23" spans="1:15" ht="32.15" customHeight="1">
      <c r="A23" s="83">
        <v>20</v>
      </c>
      <c r="B23" s="85" t="s">
        <v>579</v>
      </c>
      <c r="C23" s="330" t="s">
        <v>117</v>
      </c>
      <c r="D23" s="330">
        <v>13.85</v>
      </c>
      <c r="E23" s="330">
        <v>13.85</v>
      </c>
      <c r="F23" s="83" t="s">
        <v>541</v>
      </c>
      <c r="G23" s="288"/>
      <c r="H23" s="281" t="s">
        <v>580</v>
      </c>
      <c r="I23" s="340" t="s">
        <v>581</v>
      </c>
      <c r="J23" s="54">
        <v>8.9700000000000006</v>
      </c>
    </row>
    <row r="24" spans="1:15" ht="32.15" customHeight="1">
      <c r="A24" s="83">
        <v>25</v>
      </c>
      <c r="B24" s="313" t="s">
        <v>784</v>
      </c>
      <c r="C24" s="83" t="s">
        <v>117</v>
      </c>
      <c r="D24" s="330">
        <v>6</v>
      </c>
      <c r="E24" s="330">
        <v>1.5</v>
      </c>
      <c r="F24" s="72" t="s">
        <v>265</v>
      </c>
      <c r="G24" s="72"/>
      <c r="H24" s="281" t="s">
        <v>585</v>
      </c>
      <c r="I24" s="331" t="s">
        <v>586</v>
      </c>
      <c r="K24" s="54">
        <v>0.55000000000000004</v>
      </c>
    </row>
    <row r="25" spans="1:15" ht="32.15" customHeight="1">
      <c r="A25" s="331">
        <v>30</v>
      </c>
      <c r="B25" s="340" t="s">
        <v>592</v>
      </c>
      <c r="C25" s="330" t="s">
        <v>117</v>
      </c>
      <c r="D25" s="330">
        <v>7.870000000000001</v>
      </c>
      <c r="E25" s="330">
        <v>7.870000000000001</v>
      </c>
      <c r="F25" s="330" t="s">
        <v>593</v>
      </c>
      <c r="G25" s="64"/>
      <c r="H25" s="71" t="s">
        <v>594</v>
      </c>
      <c r="I25" s="338" t="s">
        <v>284</v>
      </c>
      <c r="J25" s="54">
        <v>1.8900000000000001</v>
      </c>
    </row>
    <row r="26" spans="1:15" s="65" customFormat="1" ht="32.15" customHeight="1">
      <c r="A26" s="331">
        <v>33</v>
      </c>
      <c r="B26" s="70" t="s">
        <v>595</v>
      </c>
      <c r="C26" s="330" t="s">
        <v>77</v>
      </c>
      <c r="D26" s="330">
        <v>0.62</v>
      </c>
      <c r="E26" s="330">
        <v>0.62</v>
      </c>
      <c r="F26" s="330" t="s">
        <v>596</v>
      </c>
      <c r="G26" s="64">
        <v>5</v>
      </c>
      <c r="H26" s="339" t="s">
        <v>597</v>
      </c>
      <c r="I26" s="88"/>
      <c r="J26" s="54">
        <v>0.56999999999999995</v>
      </c>
      <c r="K26" s="54"/>
      <c r="L26" s="54"/>
    </row>
    <row r="27" spans="1:15" ht="32.15" customHeight="1">
      <c r="A27" s="83">
        <v>34</v>
      </c>
      <c r="B27" s="85" t="s">
        <v>598</v>
      </c>
      <c r="C27" s="83" t="s">
        <v>77</v>
      </c>
      <c r="D27" s="287">
        <v>0.27</v>
      </c>
      <c r="E27" s="330">
        <v>0.27</v>
      </c>
      <c r="F27" s="83" t="s">
        <v>281</v>
      </c>
      <c r="G27" s="288"/>
      <c r="H27" s="281"/>
      <c r="I27" s="90" t="s">
        <v>292</v>
      </c>
      <c r="J27" s="54">
        <v>0.25</v>
      </c>
    </row>
    <row r="28" spans="1:15" ht="32.15" customHeight="1">
      <c r="A28" s="83">
        <v>35</v>
      </c>
      <c r="B28" s="85" t="s">
        <v>599</v>
      </c>
      <c r="C28" s="83" t="s">
        <v>77</v>
      </c>
      <c r="D28" s="287">
        <v>0.21</v>
      </c>
      <c r="E28" s="330">
        <v>0.21</v>
      </c>
      <c r="F28" s="83" t="s">
        <v>541</v>
      </c>
      <c r="G28" s="288"/>
      <c r="H28" s="281"/>
      <c r="I28" s="90"/>
      <c r="K28" s="54">
        <v>0.21</v>
      </c>
    </row>
    <row r="29" spans="1:15" ht="32.15" customHeight="1">
      <c r="A29" s="83">
        <v>36</v>
      </c>
      <c r="B29" s="85" t="s">
        <v>600</v>
      </c>
      <c r="C29" s="83" t="s">
        <v>77</v>
      </c>
      <c r="D29" s="330">
        <v>29.63</v>
      </c>
      <c r="E29" s="330">
        <v>29.63</v>
      </c>
      <c r="F29" s="72" t="s">
        <v>484</v>
      </c>
      <c r="G29" s="72"/>
      <c r="H29" s="330"/>
      <c r="I29" s="340" t="s">
        <v>601</v>
      </c>
      <c r="K29" s="54">
        <v>5.0999999999999996</v>
      </c>
    </row>
    <row r="30" spans="1:15" s="65" customFormat="1" ht="32.15" customHeight="1">
      <c r="A30" s="94" t="s">
        <v>187</v>
      </c>
      <c r="B30" s="93" t="s">
        <v>604</v>
      </c>
      <c r="C30" s="94"/>
      <c r="D30" s="94"/>
      <c r="E30" s="94"/>
      <c r="F30" s="94"/>
      <c r="G30" s="99"/>
      <c r="H30" s="94"/>
      <c r="I30" s="94"/>
      <c r="J30" s="280"/>
      <c r="K30" s="280"/>
      <c r="L30" s="280"/>
    </row>
    <row r="31" spans="1:15" s="65" customFormat="1" ht="32.15" customHeight="1">
      <c r="A31" s="96" t="s">
        <v>22</v>
      </c>
      <c r="B31" s="297" t="s">
        <v>23</v>
      </c>
      <c r="C31" s="330"/>
      <c r="D31" s="330"/>
      <c r="E31" s="330"/>
      <c r="F31" s="330"/>
      <c r="G31" s="99"/>
      <c r="H31" s="73"/>
      <c r="I31" s="73"/>
      <c r="J31" s="298"/>
      <c r="K31" s="299"/>
      <c r="L31" s="300"/>
    </row>
    <row r="32" spans="1:15" ht="32.15" customHeight="1">
      <c r="A32" s="83">
        <v>6</v>
      </c>
      <c r="B32" s="340" t="s">
        <v>628</v>
      </c>
      <c r="C32" s="331" t="s">
        <v>11</v>
      </c>
      <c r="D32" s="330">
        <v>0.3</v>
      </c>
      <c r="E32" s="330">
        <v>0.3</v>
      </c>
      <c r="F32" s="331" t="s">
        <v>299</v>
      </c>
      <c r="G32" s="72"/>
      <c r="H32" s="331"/>
      <c r="I32" s="331" t="s">
        <v>629</v>
      </c>
      <c r="J32" s="291"/>
      <c r="K32" s="69">
        <v>0.08</v>
      </c>
      <c r="L32" s="69"/>
    </row>
    <row r="33" spans="1:12" s="65" customFormat="1" ht="32.15" customHeight="1">
      <c r="A33" s="289" t="s">
        <v>24</v>
      </c>
      <c r="B33" s="95" t="s">
        <v>725</v>
      </c>
      <c r="C33" s="96"/>
      <c r="D33" s="73"/>
      <c r="E33" s="73"/>
      <c r="F33" s="96"/>
      <c r="G33" s="99"/>
      <c r="H33" s="96"/>
      <c r="I33" s="96"/>
      <c r="J33" s="298"/>
      <c r="K33" s="299"/>
      <c r="L33" s="299"/>
    </row>
    <row r="34" spans="1:12" s="65" customFormat="1" ht="32.15" customHeight="1">
      <c r="A34" s="96" t="s">
        <v>26</v>
      </c>
      <c r="B34" s="86" t="s">
        <v>415</v>
      </c>
      <c r="C34" s="330"/>
      <c r="D34" s="330"/>
      <c r="E34" s="73">
        <v>136.6678</v>
      </c>
      <c r="F34" s="330"/>
      <c r="G34" s="99"/>
      <c r="H34" s="73"/>
      <c r="I34" s="73"/>
      <c r="J34" s="298"/>
      <c r="K34" s="299"/>
      <c r="L34" s="299"/>
    </row>
    <row r="35" spans="1:12" ht="32.15" customHeight="1">
      <c r="A35" s="83">
        <v>1</v>
      </c>
      <c r="B35" s="340" t="s">
        <v>609</v>
      </c>
      <c r="C35" s="331" t="s">
        <v>15</v>
      </c>
      <c r="D35" s="330">
        <v>7.0000000000000007E-2</v>
      </c>
      <c r="E35" s="330">
        <v>7.0000000000000007E-2</v>
      </c>
      <c r="F35" s="331" t="s">
        <v>296</v>
      </c>
      <c r="G35" s="72">
        <v>8</v>
      </c>
      <c r="H35" s="331">
        <v>119</v>
      </c>
      <c r="I35" s="346" t="s">
        <v>610</v>
      </c>
      <c r="J35" s="291">
        <v>7.0000000000000007E-2</v>
      </c>
      <c r="K35" s="69"/>
      <c r="L35" s="69"/>
    </row>
    <row r="36" spans="1:12" ht="32.15" customHeight="1">
      <c r="A36" s="83">
        <v>3</v>
      </c>
      <c r="B36" s="340" t="s">
        <v>612</v>
      </c>
      <c r="C36" s="331" t="s">
        <v>16</v>
      </c>
      <c r="D36" s="330">
        <v>0.2</v>
      </c>
      <c r="E36" s="330">
        <v>0.2</v>
      </c>
      <c r="F36" s="331" t="s">
        <v>296</v>
      </c>
      <c r="G36" s="72">
        <v>27</v>
      </c>
      <c r="H36" s="331">
        <v>18</v>
      </c>
      <c r="I36" s="346" t="s">
        <v>610</v>
      </c>
      <c r="J36" s="291">
        <v>0.2</v>
      </c>
      <c r="K36" s="69"/>
      <c r="L36" s="69"/>
    </row>
    <row r="37" spans="1:12" ht="32.15" customHeight="1">
      <c r="A37" s="83">
        <v>4</v>
      </c>
      <c r="B37" s="284" t="s">
        <v>771</v>
      </c>
      <c r="C37" s="338" t="s">
        <v>16</v>
      </c>
      <c r="D37" s="330">
        <v>3.5</v>
      </c>
      <c r="E37" s="330">
        <v>3.5</v>
      </c>
      <c r="F37" s="331" t="s">
        <v>293</v>
      </c>
      <c r="G37" s="72"/>
      <c r="H37" s="331" t="s">
        <v>613</v>
      </c>
      <c r="I37" s="346" t="s">
        <v>610</v>
      </c>
      <c r="J37" s="291">
        <v>3.24</v>
      </c>
      <c r="K37" s="69"/>
      <c r="L37" s="69"/>
    </row>
    <row r="38" spans="1:12" ht="32.15" customHeight="1">
      <c r="A38" s="83">
        <v>30</v>
      </c>
      <c r="B38" s="340" t="s">
        <v>636</v>
      </c>
      <c r="C38" s="331" t="s">
        <v>138</v>
      </c>
      <c r="D38" s="330">
        <v>0.1</v>
      </c>
      <c r="E38" s="330">
        <v>0.1</v>
      </c>
      <c r="F38" s="331" t="s">
        <v>296</v>
      </c>
      <c r="G38" s="72">
        <v>60</v>
      </c>
      <c r="H38" s="331" t="s">
        <v>637</v>
      </c>
      <c r="I38" s="342"/>
      <c r="J38" s="291">
        <v>0.06</v>
      </c>
      <c r="K38" s="69">
        <v>0.04</v>
      </c>
      <c r="L38" s="69"/>
    </row>
    <row r="39" spans="1:12" s="62" customFormat="1" ht="32.15" customHeight="1">
      <c r="A39" s="302" t="s">
        <v>952</v>
      </c>
      <c r="B39" s="303" t="s">
        <v>676</v>
      </c>
      <c r="C39" s="60"/>
      <c r="D39" s="294">
        <v>3.33</v>
      </c>
      <c r="E39" s="339"/>
      <c r="F39" s="60"/>
      <c r="G39" s="71"/>
      <c r="H39" s="60"/>
      <c r="I39" s="60"/>
      <c r="J39" s="301"/>
      <c r="K39" s="84"/>
      <c r="L39" s="84"/>
    </row>
    <row r="40" spans="1:12" ht="32.15" customHeight="1">
      <c r="A40" s="83">
        <v>1</v>
      </c>
      <c r="B40" s="284" t="s">
        <v>677</v>
      </c>
      <c r="C40" s="338" t="s">
        <v>77</v>
      </c>
      <c r="D40" s="330">
        <v>0.09</v>
      </c>
      <c r="E40" s="330">
        <v>0.09</v>
      </c>
      <c r="F40" s="331" t="s">
        <v>298</v>
      </c>
      <c r="G40" s="72">
        <v>7</v>
      </c>
      <c r="H40" s="331">
        <v>104</v>
      </c>
      <c r="I40" s="304"/>
      <c r="J40" s="291"/>
      <c r="K40" s="69"/>
      <c r="L40" s="69"/>
    </row>
    <row r="41" spans="1:12" ht="32.15" customHeight="1">
      <c r="A41" s="83"/>
      <c r="B41" s="284"/>
      <c r="C41" s="338"/>
      <c r="D41" s="330">
        <v>0.08</v>
      </c>
      <c r="E41" s="330">
        <v>0.08</v>
      </c>
      <c r="F41" s="331"/>
      <c r="G41" s="72">
        <v>9</v>
      </c>
      <c r="H41" s="331">
        <v>444</v>
      </c>
      <c r="I41" s="304"/>
      <c r="J41" s="291"/>
      <c r="K41" s="69"/>
      <c r="L41" s="69"/>
    </row>
    <row r="42" spans="1:12" ht="32.15" customHeight="1">
      <c r="A42" s="83"/>
      <c r="B42" s="284"/>
      <c r="C42" s="338"/>
      <c r="D42" s="330">
        <v>0.08</v>
      </c>
      <c r="E42" s="330">
        <v>0.08</v>
      </c>
      <c r="F42" s="331"/>
      <c r="G42" s="72">
        <v>10</v>
      </c>
      <c r="H42" s="331">
        <v>18.22</v>
      </c>
      <c r="I42" s="304"/>
      <c r="J42" s="291"/>
      <c r="K42" s="69"/>
      <c r="L42" s="69"/>
    </row>
    <row r="43" spans="1:12" ht="32.15" customHeight="1">
      <c r="A43" s="83">
        <v>2</v>
      </c>
      <c r="B43" s="284" t="s">
        <v>678</v>
      </c>
      <c r="C43" s="338" t="s">
        <v>77</v>
      </c>
      <c r="D43" s="330">
        <v>0.08</v>
      </c>
      <c r="E43" s="330">
        <v>0.08</v>
      </c>
      <c r="F43" s="331" t="s">
        <v>294</v>
      </c>
      <c r="G43" s="331">
        <v>6</v>
      </c>
      <c r="H43" s="331">
        <v>127</v>
      </c>
      <c r="I43" s="304"/>
      <c r="J43" s="291">
        <v>0.08</v>
      </c>
      <c r="K43" s="69"/>
      <c r="L43" s="69"/>
    </row>
    <row r="44" spans="1:12" ht="32.15" customHeight="1">
      <c r="A44" s="83"/>
      <c r="B44" s="284"/>
      <c r="C44" s="338"/>
      <c r="D44" s="330"/>
      <c r="E44" s="330">
        <v>0.15</v>
      </c>
      <c r="F44" s="331" t="s">
        <v>294</v>
      </c>
      <c r="G44" s="331">
        <v>1</v>
      </c>
      <c r="H44" s="331">
        <v>20</v>
      </c>
      <c r="I44" s="304"/>
      <c r="J44" s="291"/>
      <c r="K44" s="69"/>
      <c r="L44" s="69"/>
    </row>
    <row r="45" spans="1:12" ht="32.15" customHeight="1">
      <c r="A45" s="83">
        <v>3</v>
      </c>
      <c r="B45" s="284" t="s">
        <v>679</v>
      </c>
      <c r="C45" s="338" t="s">
        <v>77</v>
      </c>
      <c r="D45" s="330">
        <v>3</v>
      </c>
      <c r="E45" s="330">
        <v>3</v>
      </c>
      <c r="F45" s="331" t="s">
        <v>293</v>
      </c>
      <c r="G45" s="72" t="s">
        <v>680</v>
      </c>
      <c r="H45" s="331" t="s">
        <v>681</v>
      </c>
      <c r="I45" s="304"/>
      <c r="J45" s="291">
        <v>0.5</v>
      </c>
      <c r="K45" s="69"/>
      <c r="L45" s="69"/>
    </row>
    <row r="46" spans="1:12" s="62" customFormat="1" ht="32.15" customHeight="1">
      <c r="A46" s="302" t="s">
        <v>953</v>
      </c>
      <c r="B46" s="303" t="s">
        <v>682</v>
      </c>
      <c r="C46" s="305"/>
      <c r="D46" s="294">
        <v>6.76</v>
      </c>
      <c r="E46" s="339"/>
      <c r="F46" s="60"/>
      <c r="G46" s="71"/>
      <c r="H46" s="60"/>
      <c r="I46" s="306"/>
      <c r="J46" s="301"/>
      <c r="K46" s="84"/>
      <c r="L46" s="84"/>
    </row>
    <row r="47" spans="1:12" ht="32.15" customHeight="1">
      <c r="A47" s="83">
        <v>1</v>
      </c>
      <c r="B47" s="284" t="s">
        <v>683</v>
      </c>
      <c r="C47" s="338" t="s">
        <v>7</v>
      </c>
      <c r="D47" s="330">
        <v>3</v>
      </c>
      <c r="E47" s="330">
        <v>3</v>
      </c>
      <c r="F47" s="331" t="s">
        <v>293</v>
      </c>
      <c r="G47" s="72"/>
      <c r="H47" s="331" t="s">
        <v>684</v>
      </c>
      <c r="I47" s="304"/>
      <c r="J47" s="291"/>
      <c r="K47" s="69"/>
      <c r="L47" s="69"/>
    </row>
    <row r="48" spans="1:12" ht="32.15" customHeight="1">
      <c r="A48" s="307">
        <v>2</v>
      </c>
      <c r="B48" s="308" t="s">
        <v>685</v>
      </c>
      <c r="C48" s="309" t="s">
        <v>7</v>
      </c>
      <c r="D48" s="92">
        <v>3.7600000000000002</v>
      </c>
      <c r="E48" s="92">
        <v>3.7600000000000002</v>
      </c>
      <c r="F48" s="91" t="s">
        <v>293</v>
      </c>
      <c r="G48" s="599"/>
      <c r="H48" s="91" t="s">
        <v>686</v>
      </c>
      <c r="I48" s="310"/>
      <c r="J48" s="291"/>
      <c r="K48" s="69"/>
      <c r="L48" s="69"/>
    </row>
    <row r="49" spans="5:9" ht="32.15" customHeight="1">
      <c r="E49" s="311"/>
      <c r="F49" s="311"/>
      <c r="G49" s="600"/>
      <c r="I49" s="312"/>
    </row>
    <row r="50" spans="5:9" ht="32.15" customHeight="1">
      <c r="E50" s="311"/>
      <c r="F50" s="311"/>
      <c r="G50" s="600"/>
      <c r="I50" s="312"/>
    </row>
    <row r="51" spans="5:9" ht="32.15" customHeight="1">
      <c r="E51" s="311"/>
      <c r="F51" s="311"/>
      <c r="G51" s="600"/>
      <c r="I51" s="312"/>
    </row>
    <row r="52" spans="5:9" ht="32.15" customHeight="1">
      <c r="E52" s="311"/>
      <c r="F52" s="311"/>
      <c r="G52" s="600"/>
      <c r="I52" s="312"/>
    </row>
  </sheetData>
  <mergeCells count="13">
    <mergeCell ref="M4:O4"/>
    <mergeCell ref="F4:F5"/>
    <mergeCell ref="G4:H4"/>
    <mergeCell ref="I4:I5"/>
    <mergeCell ref="J4:L4"/>
    <mergeCell ref="A1:L1"/>
    <mergeCell ref="A2:L2"/>
    <mergeCell ref="A3:L3"/>
    <mergeCell ref="A4:A5"/>
    <mergeCell ref="B4:B5"/>
    <mergeCell ref="C4:C5"/>
    <mergeCell ref="D4:D5"/>
    <mergeCell ref="E4:E5"/>
  </mergeCells>
  <printOptions horizontalCentered="1"/>
  <pageMargins left="0.43307086614173229" right="0.43307086614173229" top="1.49" bottom="0.59055118110236227" header="0.31496062992125984" footer="0.31496062992125984"/>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view="pageBreakPreview" zoomScaleSheetLayoutView="100" workbookViewId="0">
      <pane xSplit="4" ySplit="4" topLeftCell="E5" activePane="bottomRight" state="frozen"/>
      <selection pane="topRight" activeCell="E1" sqref="E1"/>
      <selection pane="bottomLeft" activeCell="A5" sqref="A5"/>
      <selection pane="bottomRight" sqref="A1:S1"/>
    </sheetView>
  </sheetViews>
  <sheetFormatPr defaultColWidth="8.84375" defaultRowHeight="13"/>
  <cols>
    <col min="1" max="1" width="4.07421875" style="16" customWidth="1"/>
    <col min="2" max="2" width="20.3046875" style="16" customWidth="1"/>
    <col min="3" max="3" width="11.53515625" style="16" customWidth="1"/>
    <col min="4" max="4" width="3.84375" style="16" customWidth="1"/>
    <col min="5" max="5" width="4.84375" style="16" customWidth="1"/>
    <col min="6" max="6" width="5" style="18" customWidth="1"/>
    <col min="7" max="9" width="5" style="16" customWidth="1"/>
    <col min="10" max="10" width="5" style="18" customWidth="1"/>
    <col min="11" max="14" width="5" style="16" customWidth="1"/>
    <col min="15" max="17" width="5" style="25" customWidth="1"/>
    <col min="18" max="18" width="5" style="18" customWidth="1"/>
    <col min="19" max="19" width="10.3046875" style="16" customWidth="1"/>
    <col min="20" max="16384" width="8.84375" style="16"/>
  </cols>
  <sheetData>
    <row r="1" spans="1:19" s="26" customFormat="1" ht="18">
      <c r="A1" s="1038" t="s">
        <v>233</v>
      </c>
      <c r="B1" s="1038"/>
      <c r="C1" s="1038"/>
      <c r="D1" s="1038"/>
      <c r="E1" s="1038"/>
      <c r="F1" s="1038"/>
      <c r="G1" s="1038"/>
      <c r="H1" s="1038"/>
      <c r="I1" s="1038"/>
      <c r="J1" s="1038"/>
      <c r="K1" s="1038"/>
      <c r="L1" s="1038"/>
      <c r="M1" s="1038"/>
      <c r="N1" s="1038"/>
      <c r="O1" s="1038"/>
      <c r="P1" s="1038"/>
      <c r="Q1" s="1038"/>
      <c r="R1" s="1038"/>
      <c r="S1" s="1038"/>
    </row>
    <row r="2" spans="1:19" s="1" customFormat="1" ht="26.25" customHeight="1">
      <c r="A2" s="1011" t="s">
        <v>0</v>
      </c>
      <c r="B2" s="1011" t="s">
        <v>32</v>
      </c>
      <c r="C2" s="1011" t="s">
        <v>201</v>
      </c>
      <c r="D2" s="1011" t="s">
        <v>34</v>
      </c>
      <c r="E2" s="1011" t="s">
        <v>3</v>
      </c>
      <c r="F2" s="1039" t="s">
        <v>200</v>
      </c>
      <c r="G2" s="1039"/>
      <c r="H2" s="1039"/>
      <c r="I2" s="1039"/>
      <c r="J2" s="1039"/>
      <c r="K2" s="1039"/>
      <c r="L2" s="1039"/>
      <c r="M2" s="1039"/>
      <c r="N2" s="1039"/>
      <c r="O2" s="1039"/>
      <c r="P2" s="1039"/>
      <c r="Q2" s="1039"/>
      <c r="R2" s="1040"/>
      <c r="S2" s="1041" t="s">
        <v>2</v>
      </c>
    </row>
    <row r="3" spans="1:19" s="1" customFormat="1" ht="26.25" customHeight="1">
      <c r="A3" s="1012"/>
      <c r="B3" s="1012"/>
      <c r="C3" s="1012"/>
      <c r="D3" s="1012"/>
      <c r="E3" s="1012"/>
      <c r="F3" s="45" t="s">
        <v>4</v>
      </c>
      <c r="G3" s="2" t="s">
        <v>5</v>
      </c>
      <c r="H3" s="2" t="s">
        <v>6</v>
      </c>
      <c r="I3" s="2" t="s">
        <v>8</v>
      </c>
      <c r="J3" s="45" t="s">
        <v>9</v>
      </c>
      <c r="K3" s="2" t="s">
        <v>10</v>
      </c>
      <c r="L3" s="2" t="s">
        <v>11</v>
      </c>
      <c r="M3" s="2" t="s">
        <v>8</v>
      </c>
      <c r="N3" s="38" t="s">
        <v>13</v>
      </c>
      <c r="O3" s="39" t="s">
        <v>14</v>
      </c>
      <c r="P3" s="39" t="s">
        <v>15</v>
      </c>
      <c r="Q3" s="39" t="s">
        <v>8</v>
      </c>
      <c r="R3" s="40" t="s">
        <v>20</v>
      </c>
      <c r="S3" s="1042"/>
    </row>
    <row r="4" spans="1:19" s="1" customFormat="1" ht="15.5">
      <c r="A4" s="3"/>
      <c r="B4" s="3" t="s">
        <v>21</v>
      </c>
      <c r="C4" s="3"/>
      <c r="D4" s="3"/>
      <c r="E4" s="3"/>
      <c r="F4" s="46"/>
      <c r="G4" s="4"/>
      <c r="H4" s="4"/>
      <c r="I4" s="4"/>
      <c r="J4" s="46"/>
      <c r="K4" s="4"/>
      <c r="L4" s="4"/>
      <c r="M4" s="4"/>
      <c r="N4" s="41"/>
      <c r="O4" s="42"/>
      <c r="P4" s="42"/>
      <c r="Q4" s="42"/>
      <c r="R4" s="43"/>
      <c r="S4" s="5"/>
    </row>
    <row r="5" spans="1:19" s="8" customFormat="1" ht="45">
      <c r="A5" s="6" t="s">
        <v>22</v>
      </c>
      <c r="B5" s="6" t="s">
        <v>228</v>
      </c>
      <c r="C5" s="6"/>
      <c r="D5" s="7"/>
      <c r="E5" s="7"/>
      <c r="F5" s="7"/>
      <c r="G5" s="7"/>
      <c r="H5" s="7"/>
      <c r="I5" s="7"/>
      <c r="J5" s="7"/>
      <c r="K5" s="7"/>
      <c r="L5" s="7"/>
      <c r="M5" s="7"/>
      <c r="N5" s="7"/>
      <c r="O5" s="44"/>
      <c r="P5" s="44"/>
      <c r="Q5" s="44"/>
      <c r="R5" s="7"/>
      <c r="S5" s="7"/>
    </row>
    <row r="6" spans="1:19" s="1" customFormat="1" ht="15.5">
      <c r="A6" s="9">
        <v>1</v>
      </c>
      <c r="B6" s="10"/>
      <c r="C6" s="10"/>
      <c r="D6" s="10"/>
      <c r="E6" s="10"/>
      <c r="F6" s="7"/>
      <c r="G6" s="10"/>
      <c r="H6" s="10"/>
      <c r="I6" s="10"/>
      <c r="J6" s="7"/>
      <c r="K6" s="10"/>
      <c r="L6" s="10"/>
      <c r="M6" s="10"/>
      <c r="N6" s="10"/>
      <c r="O6" s="11"/>
      <c r="P6" s="11"/>
      <c r="Q6" s="11"/>
      <c r="R6" s="7"/>
      <c r="S6" s="10"/>
    </row>
    <row r="7" spans="1:19" s="1" customFormat="1" ht="15.5">
      <c r="A7" s="9">
        <v>2</v>
      </c>
      <c r="B7" s="10"/>
      <c r="C7" s="10"/>
      <c r="D7" s="10"/>
      <c r="E7" s="10"/>
      <c r="F7" s="7"/>
      <c r="G7" s="10"/>
      <c r="H7" s="10"/>
      <c r="I7" s="10"/>
      <c r="J7" s="7"/>
      <c r="K7" s="10"/>
      <c r="L7" s="10"/>
      <c r="M7" s="10"/>
      <c r="N7" s="10"/>
      <c r="O7" s="11"/>
      <c r="P7" s="11"/>
      <c r="Q7" s="11"/>
      <c r="R7" s="7"/>
      <c r="S7" s="10"/>
    </row>
    <row r="8" spans="1:19" s="1" customFormat="1" ht="15.5">
      <c r="A8" s="9">
        <v>3</v>
      </c>
      <c r="B8" s="10"/>
      <c r="C8" s="10"/>
      <c r="D8" s="10"/>
      <c r="E8" s="10"/>
      <c r="F8" s="7"/>
      <c r="G8" s="10"/>
      <c r="H8" s="10"/>
      <c r="I8" s="10"/>
      <c r="J8" s="7"/>
      <c r="K8" s="10"/>
      <c r="L8" s="10"/>
      <c r="M8" s="10"/>
      <c r="N8" s="10"/>
      <c r="O8" s="11"/>
      <c r="P8" s="11"/>
      <c r="Q8" s="11"/>
      <c r="R8" s="7"/>
      <c r="S8" s="10"/>
    </row>
    <row r="9" spans="1:19" s="1" customFormat="1" ht="15.5">
      <c r="A9" s="9"/>
      <c r="B9" s="10" t="s">
        <v>33</v>
      </c>
      <c r="C9" s="10"/>
      <c r="D9" s="10"/>
      <c r="E9" s="10"/>
      <c r="F9" s="7"/>
      <c r="G9" s="10"/>
      <c r="H9" s="10"/>
      <c r="I9" s="10"/>
      <c r="J9" s="7"/>
      <c r="K9" s="10"/>
      <c r="L9" s="10"/>
      <c r="M9" s="10"/>
      <c r="N9" s="10"/>
      <c r="O9" s="11"/>
      <c r="P9" s="11"/>
      <c r="Q9" s="11"/>
      <c r="R9" s="7"/>
      <c r="S9" s="10"/>
    </row>
    <row r="10" spans="1:19" s="8" customFormat="1" ht="60">
      <c r="A10" s="6" t="s">
        <v>24</v>
      </c>
      <c r="B10" s="6" t="s">
        <v>229</v>
      </c>
      <c r="C10" s="6"/>
      <c r="D10" s="7"/>
      <c r="E10" s="7"/>
      <c r="F10" s="7"/>
      <c r="G10" s="7"/>
      <c r="H10" s="7"/>
      <c r="I10" s="7"/>
      <c r="J10" s="7"/>
      <c r="K10" s="7"/>
      <c r="L10" s="7"/>
      <c r="M10" s="7"/>
      <c r="N10" s="7"/>
      <c r="O10" s="44"/>
      <c r="P10" s="44"/>
      <c r="Q10" s="44"/>
      <c r="R10" s="7"/>
      <c r="S10" s="7"/>
    </row>
    <row r="11" spans="1:19" s="1" customFormat="1" ht="15.5">
      <c r="A11" s="9">
        <v>1</v>
      </c>
      <c r="B11" s="10"/>
      <c r="C11" s="10"/>
      <c r="D11" s="10"/>
      <c r="E11" s="10"/>
      <c r="F11" s="7"/>
      <c r="G11" s="10"/>
      <c r="H11" s="10"/>
      <c r="I11" s="10"/>
      <c r="J11" s="7"/>
      <c r="K11" s="10"/>
      <c r="L11" s="10"/>
      <c r="M11" s="10"/>
      <c r="N11" s="10"/>
      <c r="O11" s="11"/>
      <c r="P11" s="11"/>
      <c r="Q11" s="11"/>
      <c r="R11" s="10"/>
      <c r="S11" s="10"/>
    </row>
    <row r="12" spans="1:19" s="1" customFormat="1" ht="15.5">
      <c r="A12" s="9">
        <v>2</v>
      </c>
      <c r="B12" s="10"/>
      <c r="C12" s="10"/>
      <c r="D12" s="10"/>
      <c r="E12" s="10"/>
      <c r="F12" s="7"/>
      <c r="G12" s="10"/>
      <c r="H12" s="10"/>
      <c r="I12" s="10"/>
      <c r="J12" s="7"/>
      <c r="K12" s="10"/>
      <c r="L12" s="10"/>
      <c r="M12" s="10"/>
      <c r="N12" s="10"/>
      <c r="O12" s="11"/>
      <c r="P12" s="11"/>
      <c r="Q12" s="11"/>
      <c r="R12" s="10"/>
      <c r="S12" s="10"/>
    </row>
    <row r="13" spans="1:19" s="1" customFormat="1" ht="15.5">
      <c r="A13" s="9">
        <v>3</v>
      </c>
      <c r="B13" s="10"/>
      <c r="C13" s="10"/>
      <c r="D13" s="10"/>
      <c r="E13" s="10"/>
      <c r="F13" s="7"/>
      <c r="G13" s="10"/>
      <c r="H13" s="10"/>
      <c r="I13" s="10"/>
      <c r="J13" s="7"/>
      <c r="K13" s="10"/>
      <c r="L13" s="10"/>
      <c r="M13" s="10"/>
      <c r="N13" s="10"/>
      <c r="O13" s="11"/>
      <c r="P13" s="11"/>
      <c r="Q13" s="11"/>
      <c r="R13" s="10"/>
      <c r="S13" s="10"/>
    </row>
    <row r="14" spans="1:19" s="1" customFormat="1" ht="15.5">
      <c r="A14" s="12"/>
      <c r="B14" s="13" t="s">
        <v>33</v>
      </c>
      <c r="C14" s="13"/>
      <c r="D14" s="13"/>
      <c r="E14" s="13"/>
      <c r="F14" s="33"/>
      <c r="G14" s="13"/>
      <c r="H14" s="13"/>
      <c r="I14" s="13"/>
      <c r="J14" s="33"/>
      <c r="K14" s="13"/>
      <c r="L14" s="13"/>
      <c r="M14" s="13"/>
      <c r="N14" s="13"/>
      <c r="O14" s="14"/>
      <c r="P14" s="14"/>
      <c r="Q14" s="14"/>
      <c r="R14" s="13"/>
      <c r="S14" s="13"/>
    </row>
  </sheetData>
  <mergeCells count="8">
    <mergeCell ref="A1:S1"/>
    <mergeCell ref="A2:A3"/>
    <mergeCell ref="B2:B3"/>
    <mergeCell ref="C2:C3"/>
    <mergeCell ref="D2:D3"/>
    <mergeCell ref="E2:E3"/>
    <mergeCell ref="F2:R2"/>
    <mergeCell ref="S2:S3"/>
  </mergeCells>
  <printOptions horizontalCentered="1"/>
  <pageMargins left="0.39370078740157483" right="0.39370078740157483" top="1.93"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zoomScaleSheetLayoutView="100" workbookViewId="0">
      <pane xSplit="3" ySplit="4" topLeftCell="D5" activePane="bottomRight" state="frozen"/>
      <selection pane="topRight" activeCell="E1" sqref="E1"/>
      <selection pane="bottomLeft" activeCell="A5" sqref="A5"/>
      <selection pane="bottomRight" sqref="A1:R1"/>
    </sheetView>
  </sheetViews>
  <sheetFormatPr defaultColWidth="8.84375" defaultRowHeight="13"/>
  <cols>
    <col min="1" max="1" width="4.07421875" style="16" customWidth="1"/>
    <col min="2" max="2" width="31.765625" style="16" customWidth="1"/>
    <col min="3" max="3" width="3.84375" style="16" customWidth="1"/>
    <col min="4" max="4" width="4.84375" style="16" customWidth="1"/>
    <col min="5" max="5" width="5" style="18" customWidth="1"/>
    <col min="6" max="8" width="5" style="16" customWidth="1"/>
    <col min="9" max="9" width="5" style="18" customWidth="1"/>
    <col min="10" max="13" width="5" style="16" customWidth="1"/>
    <col min="14" max="16" width="5" style="25" customWidth="1"/>
    <col min="17" max="17" width="5" style="18" customWidth="1"/>
    <col min="18" max="18" width="10.3046875" style="16" customWidth="1"/>
    <col min="19" max="16384" width="8.84375" style="16"/>
  </cols>
  <sheetData>
    <row r="1" spans="1:18" s="26" customFormat="1" ht="18">
      <c r="A1" s="1038" t="s">
        <v>234</v>
      </c>
      <c r="B1" s="1038"/>
      <c r="C1" s="1038"/>
      <c r="D1" s="1038"/>
      <c r="E1" s="1038"/>
      <c r="F1" s="1038"/>
      <c r="G1" s="1038"/>
      <c r="H1" s="1038"/>
      <c r="I1" s="1038"/>
      <c r="J1" s="1038"/>
      <c r="K1" s="1038"/>
      <c r="L1" s="1038"/>
      <c r="M1" s="1038"/>
      <c r="N1" s="1038"/>
      <c r="O1" s="1038"/>
      <c r="P1" s="1038"/>
      <c r="Q1" s="1038"/>
      <c r="R1" s="1038"/>
    </row>
    <row r="2" spans="1:18" s="1" customFormat="1" ht="26.25" customHeight="1">
      <c r="A2" s="1011" t="s">
        <v>0</v>
      </c>
      <c r="B2" s="1011" t="s">
        <v>32</v>
      </c>
      <c r="C2" s="1011" t="s">
        <v>34</v>
      </c>
      <c r="D2" s="1011" t="s">
        <v>3</v>
      </c>
      <c r="E2" s="1039" t="s">
        <v>200</v>
      </c>
      <c r="F2" s="1039"/>
      <c r="G2" s="1039"/>
      <c r="H2" s="1039"/>
      <c r="I2" s="1039"/>
      <c r="J2" s="1039"/>
      <c r="K2" s="1039"/>
      <c r="L2" s="1039"/>
      <c r="M2" s="1039"/>
      <c r="N2" s="1039"/>
      <c r="O2" s="1039"/>
      <c r="P2" s="1039"/>
      <c r="Q2" s="1040"/>
      <c r="R2" s="1041" t="s">
        <v>2</v>
      </c>
    </row>
    <row r="3" spans="1:18" s="1" customFormat="1" ht="26.25" customHeight="1">
      <c r="A3" s="1012"/>
      <c r="B3" s="1012"/>
      <c r="C3" s="1012"/>
      <c r="D3" s="1012"/>
      <c r="E3" s="45" t="s">
        <v>4</v>
      </c>
      <c r="F3" s="2" t="s">
        <v>5</v>
      </c>
      <c r="G3" s="2" t="s">
        <v>6</v>
      </c>
      <c r="H3" s="2" t="s">
        <v>8</v>
      </c>
      <c r="I3" s="45" t="s">
        <v>9</v>
      </c>
      <c r="J3" s="2" t="s">
        <v>10</v>
      </c>
      <c r="K3" s="2" t="s">
        <v>11</v>
      </c>
      <c r="L3" s="2" t="s">
        <v>8</v>
      </c>
      <c r="M3" s="38" t="s">
        <v>13</v>
      </c>
      <c r="N3" s="39" t="s">
        <v>14</v>
      </c>
      <c r="O3" s="39" t="s">
        <v>15</v>
      </c>
      <c r="P3" s="39" t="s">
        <v>8</v>
      </c>
      <c r="Q3" s="40" t="s">
        <v>20</v>
      </c>
      <c r="R3" s="1042"/>
    </row>
    <row r="4" spans="1:18" s="1" customFormat="1" ht="15.5">
      <c r="A4" s="3"/>
      <c r="B4" s="3" t="s">
        <v>21</v>
      </c>
      <c r="C4" s="3"/>
      <c r="D4" s="3"/>
      <c r="E4" s="46"/>
      <c r="F4" s="4"/>
      <c r="G4" s="4"/>
      <c r="H4" s="4"/>
      <c r="I4" s="46"/>
      <c r="J4" s="4"/>
      <c r="K4" s="4"/>
      <c r="L4" s="4"/>
      <c r="M4" s="41"/>
      <c r="N4" s="42"/>
      <c r="O4" s="42"/>
      <c r="P4" s="42"/>
      <c r="Q4" s="43"/>
      <c r="R4" s="5"/>
    </row>
    <row r="5" spans="1:18" s="8" customFormat="1" ht="30">
      <c r="A5" s="6" t="s">
        <v>22</v>
      </c>
      <c r="B5" s="6" t="s">
        <v>230</v>
      </c>
      <c r="C5" s="7"/>
      <c r="D5" s="7"/>
      <c r="E5" s="7"/>
      <c r="F5" s="7"/>
      <c r="G5" s="7"/>
      <c r="H5" s="7"/>
      <c r="I5" s="7"/>
      <c r="J5" s="7"/>
      <c r="K5" s="7"/>
      <c r="L5" s="7"/>
      <c r="M5" s="7"/>
      <c r="N5" s="44"/>
      <c r="O5" s="44"/>
      <c r="P5" s="44"/>
      <c r="Q5" s="7"/>
      <c r="R5" s="7"/>
    </row>
    <row r="6" spans="1:18" s="1" customFormat="1" ht="15.5">
      <c r="A6" s="9">
        <v>1</v>
      </c>
      <c r="B6" s="10"/>
      <c r="C6" s="10"/>
      <c r="D6" s="10"/>
      <c r="E6" s="7"/>
      <c r="F6" s="10"/>
      <c r="G6" s="10"/>
      <c r="H6" s="10"/>
      <c r="I6" s="7"/>
      <c r="J6" s="10"/>
      <c r="K6" s="10"/>
      <c r="L6" s="10"/>
      <c r="M6" s="10"/>
      <c r="N6" s="11"/>
      <c r="O6" s="11"/>
      <c r="P6" s="11"/>
      <c r="Q6" s="7"/>
      <c r="R6" s="10"/>
    </row>
    <row r="7" spans="1:18" s="1" customFormat="1" ht="15.5">
      <c r="A7" s="9">
        <v>2</v>
      </c>
      <c r="B7" s="10"/>
      <c r="C7" s="10"/>
      <c r="D7" s="10"/>
      <c r="E7" s="7"/>
      <c r="F7" s="10"/>
      <c r="G7" s="10"/>
      <c r="H7" s="10"/>
      <c r="I7" s="7"/>
      <c r="J7" s="10"/>
      <c r="K7" s="10"/>
      <c r="L7" s="10"/>
      <c r="M7" s="10"/>
      <c r="N7" s="11"/>
      <c r="O7" s="11"/>
      <c r="P7" s="11"/>
      <c r="Q7" s="7"/>
      <c r="R7" s="10"/>
    </row>
    <row r="8" spans="1:18" s="1" customFormat="1" ht="15.5">
      <c r="A8" s="9">
        <v>3</v>
      </c>
      <c r="B8" s="10"/>
      <c r="C8" s="10"/>
      <c r="D8" s="10"/>
      <c r="E8" s="7"/>
      <c r="F8" s="10"/>
      <c r="G8" s="10"/>
      <c r="H8" s="10"/>
      <c r="I8" s="7"/>
      <c r="J8" s="10"/>
      <c r="K8" s="10"/>
      <c r="L8" s="10"/>
      <c r="M8" s="10"/>
      <c r="N8" s="11"/>
      <c r="O8" s="11"/>
      <c r="P8" s="11"/>
      <c r="Q8" s="7"/>
      <c r="R8" s="10"/>
    </row>
    <row r="9" spans="1:18" s="1" customFormat="1" ht="15.5">
      <c r="A9" s="9"/>
      <c r="B9" s="10" t="s">
        <v>33</v>
      </c>
      <c r="C9" s="10"/>
      <c r="D9" s="10"/>
      <c r="E9" s="7"/>
      <c r="F9" s="10"/>
      <c r="G9" s="10"/>
      <c r="H9" s="10"/>
      <c r="I9" s="7"/>
      <c r="J9" s="10"/>
      <c r="K9" s="10"/>
      <c r="L9" s="10"/>
      <c r="M9" s="10"/>
      <c r="N9" s="11"/>
      <c r="O9" s="11"/>
      <c r="P9" s="11"/>
      <c r="Q9" s="7"/>
      <c r="R9" s="10"/>
    </row>
    <row r="10" spans="1:18" s="8" customFormat="1" ht="45">
      <c r="A10" s="6" t="s">
        <v>24</v>
      </c>
      <c r="B10" s="6" t="s">
        <v>231</v>
      </c>
      <c r="C10" s="7"/>
      <c r="D10" s="7"/>
      <c r="E10" s="7"/>
      <c r="F10" s="7"/>
      <c r="G10" s="7"/>
      <c r="H10" s="7"/>
      <c r="I10" s="7"/>
      <c r="J10" s="7"/>
      <c r="K10" s="7"/>
      <c r="L10" s="7"/>
      <c r="M10" s="7"/>
      <c r="N10" s="44"/>
      <c r="O10" s="44"/>
      <c r="P10" s="44"/>
      <c r="Q10" s="7"/>
      <c r="R10" s="7"/>
    </row>
    <row r="11" spans="1:18" s="1" customFormat="1" ht="15.5">
      <c r="A11" s="9">
        <v>1</v>
      </c>
      <c r="B11" s="10"/>
      <c r="C11" s="10"/>
      <c r="D11" s="10"/>
      <c r="E11" s="7"/>
      <c r="F11" s="10"/>
      <c r="G11" s="10"/>
      <c r="H11" s="10"/>
      <c r="I11" s="7"/>
      <c r="J11" s="10"/>
      <c r="K11" s="10"/>
      <c r="L11" s="10"/>
      <c r="M11" s="10"/>
      <c r="N11" s="11"/>
      <c r="O11" s="11"/>
      <c r="P11" s="11"/>
      <c r="Q11" s="10"/>
      <c r="R11" s="10"/>
    </row>
    <row r="12" spans="1:18" s="1" customFormat="1" ht="15.5">
      <c r="A12" s="9">
        <v>2</v>
      </c>
      <c r="B12" s="10"/>
      <c r="C12" s="10"/>
      <c r="D12" s="10"/>
      <c r="E12" s="7"/>
      <c r="F12" s="10"/>
      <c r="G12" s="10"/>
      <c r="H12" s="10"/>
      <c r="I12" s="7"/>
      <c r="J12" s="10"/>
      <c r="K12" s="10"/>
      <c r="L12" s="10"/>
      <c r="M12" s="10"/>
      <c r="N12" s="11"/>
      <c r="O12" s="11"/>
      <c r="P12" s="11"/>
      <c r="Q12" s="10"/>
      <c r="R12" s="10"/>
    </row>
    <row r="13" spans="1:18" s="1" customFormat="1" ht="15.5">
      <c r="A13" s="9">
        <v>3</v>
      </c>
      <c r="B13" s="10"/>
      <c r="C13" s="10"/>
      <c r="D13" s="10"/>
      <c r="E13" s="7"/>
      <c r="F13" s="10"/>
      <c r="G13" s="10"/>
      <c r="H13" s="10"/>
      <c r="I13" s="7"/>
      <c r="J13" s="10"/>
      <c r="K13" s="10"/>
      <c r="L13" s="10"/>
      <c r="M13" s="10"/>
      <c r="N13" s="11"/>
      <c r="O13" s="11"/>
      <c r="P13" s="11"/>
      <c r="Q13" s="10"/>
      <c r="R13" s="10"/>
    </row>
    <row r="14" spans="1:18" s="1" customFormat="1" ht="15.5">
      <c r="A14" s="12"/>
      <c r="B14" s="13" t="s">
        <v>33</v>
      </c>
      <c r="C14" s="13"/>
      <c r="D14" s="13"/>
      <c r="E14" s="33"/>
      <c r="F14" s="13"/>
      <c r="G14" s="13"/>
      <c r="H14" s="13"/>
      <c r="I14" s="33"/>
      <c r="J14" s="13"/>
      <c r="K14" s="13"/>
      <c r="L14" s="13"/>
      <c r="M14" s="13"/>
      <c r="N14" s="14"/>
      <c r="O14" s="14"/>
      <c r="P14" s="14"/>
      <c r="Q14" s="13"/>
      <c r="R14" s="13"/>
    </row>
  </sheetData>
  <mergeCells count="7">
    <mergeCell ref="A1:R1"/>
    <mergeCell ref="A2:A3"/>
    <mergeCell ref="B2:B3"/>
    <mergeCell ref="C2:C3"/>
    <mergeCell ref="D2:D3"/>
    <mergeCell ref="E2:Q2"/>
    <mergeCell ref="R2:R3"/>
  </mergeCells>
  <printOptions horizontalCentered="1"/>
  <pageMargins left="0.39370078740157483" right="0.39370078740157483" top="1.91"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24</vt:i4>
      </vt:variant>
    </vt:vector>
  </HeadingPairs>
  <TitlesOfParts>
    <vt:vector size="56" baseType="lpstr">
      <vt:lpstr>B1.1</vt:lpstr>
      <vt:lpstr>B1.2</vt:lpstr>
      <vt:lpstr>B 1.3</vt:lpstr>
      <vt:lpstr>b 1.4</vt:lpstr>
      <vt:lpstr>B2</vt:lpstr>
      <vt:lpstr>B3</vt:lpstr>
      <vt:lpstr>B1.3</vt:lpstr>
      <vt:lpstr>B1.4</vt:lpstr>
      <vt:lpstr>B1.5</vt:lpstr>
      <vt:lpstr>B4</vt:lpstr>
      <vt:lpstr>B2.1</vt:lpstr>
      <vt:lpstr>B5</vt:lpstr>
      <vt:lpstr>B6</vt:lpstr>
      <vt:lpstr>Đánh giá</vt:lpstr>
      <vt:lpstr>B7.1</vt:lpstr>
      <vt:lpstr>B7.2</vt:lpstr>
      <vt:lpstr>B7.3</vt:lpstr>
      <vt:lpstr>B7.4</vt:lpstr>
      <vt:lpstr>B7.5</vt:lpstr>
      <vt:lpstr>B7. 4</vt:lpstr>
      <vt:lpstr>B 7.5</vt:lpstr>
      <vt:lpstr>B8</vt:lpstr>
      <vt:lpstr>B9</vt:lpstr>
      <vt:lpstr>B10</vt:lpstr>
      <vt:lpstr>B11</vt:lpstr>
      <vt:lpstr>B12</vt:lpstr>
      <vt:lpstr>B13</vt:lpstr>
      <vt:lpstr>B14</vt:lpstr>
      <vt:lpstr>TH</vt:lpstr>
      <vt:lpstr>PL KH 2A</vt:lpstr>
      <vt:lpstr>Sheet1</vt:lpstr>
      <vt:lpstr>Sheet2</vt:lpstr>
      <vt:lpstr>'B11'!Print_Area</vt:lpstr>
      <vt:lpstr>'B13'!Print_Area</vt:lpstr>
      <vt:lpstr>'B4'!Print_Area</vt:lpstr>
      <vt:lpstr>'B6'!Print_Area</vt:lpstr>
      <vt:lpstr>'B7. 4'!Print_Area</vt:lpstr>
      <vt:lpstr>B7.2!Print_Area</vt:lpstr>
      <vt:lpstr>'b 1.4'!Print_Titles</vt:lpstr>
      <vt:lpstr>'B 7.5'!Print_Titles</vt:lpstr>
      <vt:lpstr>B1.1!Print_Titles</vt:lpstr>
      <vt:lpstr>B1.2!Print_Titles</vt:lpstr>
      <vt:lpstr>'B11'!Print_Titles</vt:lpstr>
      <vt:lpstr>'B12'!Print_Titles</vt:lpstr>
      <vt:lpstr>'B14'!Print_Titles</vt:lpstr>
      <vt:lpstr>'B2'!Print_Titles</vt:lpstr>
      <vt:lpstr>'B3'!Print_Titles</vt:lpstr>
      <vt:lpstr>'B4'!Print_Titles</vt:lpstr>
      <vt:lpstr>'B5'!Print_Titles</vt:lpstr>
      <vt:lpstr>'B6'!Print_Titles</vt:lpstr>
      <vt:lpstr>'B7. 4'!Print_Titles</vt:lpstr>
      <vt:lpstr>B7.1!Print_Titles</vt:lpstr>
      <vt:lpstr>B7.2!Print_Titles</vt:lpstr>
      <vt:lpstr>B7.3!Print_Titles</vt:lpstr>
      <vt:lpstr>'B8'!Print_Titles</vt:lpstr>
      <vt:lpstr>'B9'!Print_Titles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dc:creator>
  <cp:lastModifiedBy>Admin</cp:lastModifiedBy>
  <cp:lastPrinted>2018-01-11T02:41:12Z</cp:lastPrinted>
  <dcterms:created xsi:type="dcterms:W3CDTF">2016-06-28T01:54:12Z</dcterms:created>
  <dcterms:modified xsi:type="dcterms:W3CDTF">2018-01-15T01:23:34Z</dcterms:modified>
</cp:coreProperties>
</file>